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a_delovni_zvezek" defaultThemeVersion="124226"/>
  <bookViews>
    <workbookView xWindow="-1155" yWindow="0" windowWidth="3315" windowHeight="1185" firstSheet="3" activeTab="9"/>
  </bookViews>
  <sheets>
    <sheet name="DP" sheetId="8" state="hidden" r:id="rId1"/>
    <sheet name="Skupno-SPORT" sheetId="12" state="hidden" r:id="rId2"/>
    <sheet name="Skupno-FUN" sheetId="13" state="hidden" r:id="rId3"/>
    <sheet name="PWC" sheetId="14" r:id="rId4"/>
    <sheet name="ParaStajerka" sheetId="15" r:id="rId5"/>
    <sheet name="Adrenalin" sheetId="16" r:id="rId6"/>
    <sheet name="Ratitovec" sheetId="19" r:id="rId7"/>
    <sheet name="DP2014" sheetId="17" r:id="rId8"/>
    <sheet name="SocaValley" sheetId="18" r:id="rId9"/>
    <sheet name="Skupno" sheetId="3" r:id="rId10"/>
    <sheet name="Klubsko" sheetId="7" r:id="rId11"/>
  </sheets>
  <definedNames>
    <definedName name="_xlnm._FilterDatabase" localSheetId="5" hidden="1">Adrenalin!$A$18:$N$49</definedName>
    <definedName name="Klub" localSheetId="5">Adrenalin!$D$18:$D$70</definedName>
    <definedName name="Klub" localSheetId="7">'DP2014'!$D$19:$D$70</definedName>
    <definedName name="Klub" localSheetId="4">ParaStajerka!$D$16:$D$70</definedName>
    <definedName name="Klub" localSheetId="3">PWC!$D$18:$D$70</definedName>
    <definedName name="Klub" localSheetId="6">Ratitovec!$D$18:$D$70</definedName>
    <definedName name="Klub" localSheetId="8">SocaValley!$D$17:$D$60</definedName>
    <definedName name="klub">DP!$D$15:$D$70</definedName>
    <definedName name="Pilot" localSheetId="3">PWC!$C$18:$C$191</definedName>
    <definedName name="T1_">#REF!</definedName>
    <definedName name="T1_NOR" localSheetId="5">Adrenalin!$I$18:$I$70</definedName>
    <definedName name="T1_NOR" localSheetId="7">'DP2014'!$I$19:$I$70</definedName>
    <definedName name="T1_NOR" localSheetId="4">ParaStajerka!$I$16:$I$70</definedName>
    <definedName name="T1_NOR" localSheetId="3">PWC!$I$18:$I$70</definedName>
    <definedName name="T1_NOR" localSheetId="6">Ratitovec!$I$18:$I$70</definedName>
    <definedName name="T1_NOR" localSheetId="8">SocaValley!$H$17:$H$60</definedName>
    <definedName name="T2_">#REF!</definedName>
    <definedName name="T2_NOR" localSheetId="5">Adrenalin!$K$18:$K$68</definedName>
    <definedName name="T2_NOR" localSheetId="7">'DP2014'!$K$18:$K$70</definedName>
    <definedName name="T2_NOR" localSheetId="4">ParaStajerka!$K$18:$K$70</definedName>
    <definedName name="T2_NOR" localSheetId="3">PWC!$K$18:$K$70</definedName>
    <definedName name="T2_NOR" localSheetId="6">Ratitovec!$K$18:$K$68</definedName>
    <definedName name="T2_NOR" localSheetId="8">SocaValley!$J$17:$J$60</definedName>
    <definedName name="T3_">#REF!</definedName>
    <definedName name="T3_NOR" localSheetId="5">Adrenalin!$M$18:$M$70</definedName>
    <definedName name="T3_NOR" localSheetId="7">'DP2014'!$M$18:$M$70</definedName>
    <definedName name="T3_NOR" localSheetId="4">ParaStajerka!$M$18:$M$70</definedName>
    <definedName name="T3_NOR" localSheetId="3">PWC!$M$18:$M$70</definedName>
    <definedName name="T3_NOR" localSheetId="6">Ratitovec!$M$18:$M$70</definedName>
    <definedName name="T3_NOR" localSheetId="8">SocaValley!$K$17:$K$60</definedName>
    <definedName name="T4_NOR" localSheetId="8">SocaValley!$M$17:$M$60</definedName>
    <definedName name="T4_NOR">SocaValley!$M$17:$M$60</definedName>
  </definedNames>
  <calcPr calcId="144525"/>
</workbook>
</file>

<file path=xl/calcChain.xml><?xml version="1.0" encoding="utf-8"?>
<calcChain xmlns="http://schemas.openxmlformats.org/spreadsheetml/2006/main">
  <c r="P87" i="3" l="1"/>
  <c r="O87" i="3"/>
  <c r="E87" i="3"/>
  <c r="F87" i="3"/>
  <c r="G87" i="3"/>
  <c r="H87" i="3"/>
  <c r="I87" i="3"/>
  <c r="J87" i="3"/>
  <c r="K87" i="3"/>
  <c r="U87" i="3" s="1"/>
  <c r="L87" i="3"/>
  <c r="M87" i="3"/>
  <c r="N87" i="3"/>
  <c r="Q87" i="3"/>
  <c r="R87" i="3"/>
  <c r="S87" i="3"/>
  <c r="P63" i="3"/>
  <c r="P64" i="3"/>
  <c r="P65" i="3"/>
  <c r="P66" i="3"/>
  <c r="P67" i="3"/>
  <c r="P68" i="3"/>
  <c r="P69" i="3"/>
  <c r="P70" i="3"/>
  <c r="P71" i="3"/>
  <c r="P72" i="3"/>
  <c r="P73" i="3"/>
  <c r="P74" i="3"/>
  <c r="P75" i="3"/>
  <c r="P76" i="3"/>
  <c r="P77" i="3"/>
  <c r="P78" i="3"/>
  <c r="P79" i="3"/>
  <c r="P80" i="3"/>
  <c r="P81" i="3"/>
  <c r="P82" i="3"/>
  <c r="P83" i="3"/>
  <c r="P84" i="3"/>
  <c r="P85" i="3"/>
  <c r="P60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O76" i="3"/>
  <c r="O77" i="3"/>
  <c r="O78" i="3"/>
  <c r="O79" i="3"/>
  <c r="O80" i="3"/>
  <c r="O81" i="3"/>
  <c r="O82" i="3"/>
  <c r="O83" i="3"/>
  <c r="O84" i="3"/>
  <c r="O85" i="3"/>
  <c r="O60" i="3"/>
  <c r="E60" i="3"/>
  <c r="F60" i="3"/>
  <c r="G60" i="3"/>
  <c r="H60" i="3"/>
  <c r="I60" i="3"/>
  <c r="J60" i="3"/>
  <c r="K60" i="3"/>
  <c r="L60" i="3"/>
  <c r="M60" i="3"/>
  <c r="N60" i="3"/>
  <c r="Q60" i="3"/>
  <c r="R60" i="3"/>
  <c r="S60" i="3"/>
  <c r="O17" i="3"/>
  <c r="O18" i="3"/>
  <c r="P18" i="3"/>
  <c r="T87" i="3" l="1"/>
  <c r="V87" i="3"/>
  <c r="T60" i="3"/>
  <c r="U60" i="3"/>
  <c r="V60" i="3" s="1"/>
  <c r="Q86" i="3"/>
  <c r="O31" i="3"/>
  <c r="E31" i="3"/>
  <c r="F31" i="3"/>
  <c r="G31" i="3"/>
  <c r="H31" i="3"/>
  <c r="I31" i="3"/>
  <c r="J31" i="3"/>
  <c r="K31" i="3"/>
  <c r="L31" i="3"/>
  <c r="M31" i="3"/>
  <c r="N31" i="3"/>
  <c r="U31" i="3" l="1"/>
  <c r="T31" i="3"/>
  <c r="P14" i="3"/>
  <c r="P56" i="3"/>
  <c r="P20" i="3"/>
  <c r="O20" i="3"/>
  <c r="E20" i="3"/>
  <c r="F20" i="3"/>
  <c r="G20" i="3"/>
  <c r="H20" i="3"/>
  <c r="I20" i="3"/>
  <c r="J20" i="3"/>
  <c r="Q20" i="3"/>
  <c r="R20" i="3"/>
  <c r="S20" i="3"/>
  <c r="P19" i="3"/>
  <c r="P50" i="3"/>
  <c r="P52" i="3"/>
  <c r="P62" i="3"/>
  <c r="P38" i="3"/>
  <c r="E38" i="3"/>
  <c r="F38" i="3"/>
  <c r="G38" i="3"/>
  <c r="H38" i="3"/>
  <c r="I38" i="3"/>
  <c r="J38" i="3"/>
  <c r="K38" i="3"/>
  <c r="Q38" i="3"/>
  <c r="R38" i="3"/>
  <c r="S38" i="3"/>
  <c r="P17" i="3"/>
  <c r="P16" i="3"/>
  <c r="V31" i="3" l="1"/>
  <c r="U20" i="3"/>
  <c r="T20" i="3"/>
  <c r="U38" i="3"/>
  <c r="T38" i="3"/>
  <c r="R4" i="7"/>
  <c r="R5" i="7"/>
  <c r="R6" i="7"/>
  <c r="R7" i="7"/>
  <c r="R8" i="7"/>
  <c r="R9" i="7"/>
  <c r="R10" i="7"/>
  <c r="R11" i="7"/>
  <c r="R12" i="7"/>
  <c r="R13" i="7"/>
  <c r="R14" i="7"/>
  <c r="R15" i="7"/>
  <c r="R16" i="7"/>
  <c r="R17" i="7"/>
  <c r="R18" i="7"/>
  <c r="R19" i="7"/>
  <c r="R20" i="7"/>
  <c r="R21" i="7"/>
  <c r="Q4" i="7"/>
  <c r="Q5" i="7"/>
  <c r="Q6" i="7"/>
  <c r="Q7" i="7"/>
  <c r="Q8" i="7"/>
  <c r="Q9" i="7"/>
  <c r="Q10" i="7"/>
  <c r="Q11" i="7"/>
  <c r="Q12" i="7"/>
  <c r="Q13" i="7"/>
  <c r="Q14" i="7"/>
  <c r="Q15" i="7"/>
  <c r="Q16" i="7"/>
  <c r="Q17" i="7"/>
  <c r="Q18" i="7"/>
  <c r="Q19" i="7"/>
  <c r="Q20" i="7"/>
  <c r="Q21" i="7"/>
  <c r="O9" i="3"/>
  <c r="O8" i="3"/>
  <c r="O12" i="3"/>
  <c r="O13" i="3"/>
  <c r="O15" i="3"/>
  <c r="O16" i="3"/>
  <c r="O21" i="3"/>
  <c r="O23" i="3"/>
  <c r="O24" i="3"/>
  <c r="O26" i="3"/>
  <c r="O27" i="3"/>
  <c r="O25" i="3"/>
  <c r="O28" i="3"/>
  <c r="O22" i="3"/>
  <c r="O29" i="3"/>
  <c r="O30" i="3"/>
  <c r="O33" i="3"/>
  <c r="O35" i="3"/>
  <c r="O32" i="3"/>
  <c r="O34" i="3"/>
  <c r="O36" i="3"/>
  <c r="O37" i="3"/>
  <c r="O19" i="3"/>
  <c r="O39" i="3"/>
  <c r="O42" i="3"/>
  <c r="O44" i="3"/>
  <c r="O45" i="3"/>
  <c r="O46" i="3"/>
  <c r="O48" i="3"/>
  <c r="O43" i="3"/>
  <c r="O41" i="3"/>
  <c r="O47" i="3"/>
  <c r="O49" i="3"/>
  <c r="O50" i="3"/>
  <c r="O51" i="3"/>
  <c r="O52" i="3"/>
  <c r="O53" i="3"/>
  <c r="O54" i="3"/>
  <c r="O55" i="3"/>
  <c r="O56" i="3"/>
  <c r="O57" i="3"/>
  <c r="O58" i="3"/>
  <c r="O59" i="3"/>
  <c r="O61" i="3"/>
  <c r="O62" i="3"/>
  <c r="O86" i="3"/>
  <c r="O5" i="3"/>
  <c r="O6" i="3"/>
  <c r="O7" i="3"/>
  <c r="S10" i="3"/>
  <c r="R10" i="3"/>
  <c r="Q10" i="3"/>
  <c r="P10" i="3"/>
  <c r="M3" i="3"/>
  <c r="M5" i="3"/>
  <c r="M6" i="3"/>
  <c r="M7" i="3"/>
  <c r="M10" i="3"/>
  <c r="M11" i="3"/>
  <c r="M9" i="3"/>
  <c r="M13" i="3"/>
  <c r="M17" i="3"/>
  <c r="M18" i="3"/>
  <c r="M16" i="3"/>
  <c r="M21" i="3"/>
  <c r="M24" i="3"/>
  <c r="M26" i="3"/>
  <c r="M27" i="3"/>
  <c r="M28" i="3"/>
  <c r="M30" i="3"/>
  <c r="M33" i="3"/>
  <c r="M35" i="3"/>
  <c r="M32" i="3"/>
  <c r="M34" i="3"/>
  <c r="M36" i="3"/>
  <c r="M37" i="3"/>
  <c r="M19" i="3"/>
  <c r="M39" i="3"/>
  <c r="M42" i="3"/>
  <c r="M44" i="3"/>
  <c r="M45" i="3"/>
  <c r="M46" i="3"/>
  <c r="M48" i="3"/>
  <c r="M43" i="3"/>
  <c r="M41" i="3"/>
  <c r="M49" i="3"/>
  <c r="M50" i="3"/>
  <c r="M51" i="3"/>
  <c r="M52" i="3"/>
  <c r="M53" i="3"/>
  <c r="M54" i="3"/>
  <c r="M55" i="3"/>
  <c r="M56" i="3"/>
  <c r="M57" i="3"/>
  <c r="M58" i="3"/>
  <c r="M59" i="3"/>
  <c r="M61" i="3"/>
  <c r="M62" i="3"/>
  <c r="M86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S3" i="3"/>
  <c r="S5" i="3"/>
  <c r="S6" i="3"/>
  <c r="S7" i="3"/>
  <c r="S4" i="3"/>
  <c r="S11" i="3"/>
  <c r="S9" i="3"/>
  <c r="S8" i="3"/>
  <c r="S12" i="3"/>
  <c r="S13" i="3"/>
  <c r="S14" i="3"/>
  <c r="S15" i="3"/>
  <c r="S16" i="3"/>
  <c r="S21" i="3"/>
  <c r="S25" i="3"/>
  <c r="S28" i="3"/>
  <c r="S22" i="3"/>
  <c r="S29" i="3"/>
  <c r="S30" i="3"/>
  <c r="S32" i="3"/>
  <c r="S36" i="3"/>
  <c r="S19" i="3"/>
  <c r="S39" i="3"/>
  <c r="S42" i="3"/>
  <c r="S44" i="3"/>
  <c r="S46" i="3"/>
  <c r="S48" i="3"/>
  <c r="S43" i="3"/>
  <c r="S41" i="3"/>
  <c r="S40" i="3"/>
  <c r="S47" i="3"/>
  <c r="S49" i="3"/>
  <c r="S50" i="3"/>
  <c r="S51" i="3"/>
  <c r="S52" i="3"/>
  <c r="S53" i="3"/>
  <c r="S54" i="3"/>
  <c r="S55" i="3"/>
  <c r="S56" i="3"/>
  <c r="S57" i="3"/>
  <c r="S58" i="3"/>
  <c r="S59" i="3"/>
  <c r="S61" i="3"/>
  <c r="S62" i="3"/>
  <c r="S86" i="3"/>
  <c r="S63" i="3"/>
  <c r="S64" i="3"/>
  <c r="S65" i="3"/>
  <c r="S66" i="3"/>
  <c r="S67" i="3"/>
  <c r="S68" i="3"/>
  <c r="S69" i="3"/>
  <c r="S70" i="3"/>
  <c r="S71" i="3"/>
  <c r="S72" i="3"/>
  <c r="S73" i="3"/>
  <c r="S74" i="3"/>
  <c r="S75" i="3"/>
  <c r="S76" i="3"/>
  <c r="S77" i="3"/>
  <c r="S78" i="3"/>
  <c r="S79" i="3"/>
  <c r="S80" i="3"/>
  <c r="S81" i="3"/>
  <c r="S82" i="3"/>
  <c r="S83" i="3"/>
  <c r="S84" i="3"/>
  <c r="S85" i="3"/>
  <c r="R3" i="3"/>
  <c r="V38" i="3" l="1"/>
  <c r="V20" i="3"/>
  <c r="G15" i="7"/>
  <c r="H15" i="7"/>
  <c r="I15" i="7"/>
  <c r="J15" i="7"/>
  <c r="K15" i="7"/>
  <c r="L15" i="7"/>
  <c r="G14" i="7"/>
  <c r="H14" i="7"/>
  <c r="I14" i="7"/>
  <c r="J14" i="7"/>
  <c r="K14" i="7"/>
  <c r="L14" i="7"/>
  <c r="G12" i="7"/>
  <c r="H12" i="7"/>
  <c r="I12" i="7"/>
  <c r="J12" i="7"/>
  <c r="K12" i="7"/>
  <c r="L12" i="7"/>
  <c r="O16" i="7"/>
  <c r="O17" i="7"/>
  <c r="O18" i="7"/>
  <c r="O19" i="7"/>
  <c r="O20" i="7"/>
  <c r="O21" i="7"/>
  <c r="P16" i="7"/>
  <c r="P17" i="7"/>
  <c r="P18" i="7"/>
  <c r="P19" i="7"/>
  <c r="P20" i="7"/>
  <c r="P21" i="7"/>
  <c r="N16" i="7"/>
  <c r="N17" i="7"/>
  <c r="N18" i="7"/>
  <c r="N19" i="7"/>
  <c r="N20" i="7"/>
  <c r="N21" i="7"/>
  <c r="M16" i="7"/>
  <c r="M17" i="7"/>
  <c r="M18" i="7"/>
  <c r="M19" i="7"/>
  <c r="M20" i="7"/>
  <c r="M21" i="7"/>
  <c r="L4" i="7"/>
  <c r="L5" i="7"/>
  <c r="L16" i="7"/>
  <c r="L10" i="7"/>
  <c r="L6" i="7"/>
  <c r="L8" i="7"/>
  <c r="L11" i="7"/>
  <c r="L9" i="7"/>
  <c r="L13" i="7"/>
  <c r="L17" i="7"/>
  <c r="L18" i="7"/>
  <c r="L19" i="7"/>
  <c r="L20" i="7"/>
  <c r="L21" i="7"/>
  <c r="L7" i="7"/>
  <c r="K4" i="7"/>
  <c r="K5" i="7"/>
  <c r="K16" i="7"/>
  <c r="K10" i="7"/>
  <c r="K6" i="7"/>
  <c r="K8" i="7"/>
  <c r="K11" i="7"/>
  <c r="K9" i="7"/>
  <c r="K13" i="7"/>
  <c r="K17" i="7"/>
  <c r="K18" i="7"/>
  <c r="K19" i="7"/>
  <c r="K20" i="7"/>
  <c r="K21" i="7"/>
  <c r="K7" i="7"/>
  <c r="J4" i="7"/>
  <c r="J5" i="7"/>
  <c r="J16" i="7"/>
  <c r="J10" i="7"/>
  <c r="J6" i="7"/>
  <c r="J8" i="7"/>
  <c r="J11" i="7"/>
  <c r="J9" i="7"/>
  <c r="J13" i="7"/>
  <c r="J17" i="7"/>
  <c r="J18" i="7"/>
  <c r="J19" i="7"/>
  <c r="J20" i="7"/>
  <c r="J21" i="7"/>
  <c r="J7" i="7"/>
  <c r="I4" i="7"/>
  <c r="I5" i="7"/>
  <c r="I16" i="7"/>
  <c r="I10" i="7"/>
  <c r="I6" i="7"/>
  <c r="I8" i="7"/>
  <c r="I11" i="7"/>
  <c r="I9" i="7"/>
  <c r="I13" i="7"/>
  <c r="I17" i="7"/>
  <c r="I18" i="7"/>
  <c r="I19" i="7"/>
  <c r="I20" i="7"/>
  <c r="I21" i="7"/>
  <c r="I7" i="7"/>
  <c r="H4" i="7"/>
  <c r="H5" i="7"/>
  <c r="H16" i="7"/>
  <c r="H10" i="7"/>
  <c r="H6" i="7"/>
  <c r="H8" i="7"/>
  <c r="H11" i="7"/>
  <c r="H9" i="7"/>
  <c r="H13" i="7"/>
  <c r="H17" i="7"/>
  <c r="H18" i="7"/>
  <c r="H19" i="7"/>
  <c r="H20" i="7"/>
  <c r="H21" i="7"/>
  <c r="H7" i="7"/>
  <c r="G4" i="7"/>
  <c r="G5" i="7"/>
  <c r="G16" i="7"/>
  <c r="G10" i="7"/>
  <c r="G6" i="7"/>
  <c r="G8" i="7"/>
  <c r="G11" i="7"/>
  <c r="G9" i="7"/>
  <c r="G13" i="7"/>
  <c r="G17" i="7"/>
  <c r="G18" i="7"/>
  <c r="G19" i="7"/>
  <c r="G20" i="7"/>
  <c r="G21" i="7"/>
  <c r="G7" i="7"/>
  <c r="F16" i="7" l="1"/>
  <c r="F17" i="7"/>
  <c r="F18" i="7"/>
  <c r="F19" i="7"/>
  <c r="F20" i="7"/>
  <c r="F21" i="7"/>
  <c r="E16" i="7" l="1"/>
  <c r="E17" i="7"/>
  <c r="E18" i="7"/>
  <c r="E19" i="7"/>
  <c r="E20" i="7"/>
  <c r="E21" i="7"/>
  <c r="D16" i="7"/>
  <c r="D17" i="7"/>
  <c r="D18" i="7"/>
  <c r="D19" i="7"/>
  <c r="D20" i="7"/>
  <c r="D21" i="7"/>
  <c r="C16" i="7"/>
  <c r="C17" i="7"/>
  <c r="C18" i="7"/>
  <c r="C19" i="7"/>
  <c r="C20" i="7"/>
  <c r="C21" i="7"/>
  <c r="R7" i="3" l="1"/>
  <c r="R6" i="3"/>
  <c r="R44" i="3"/>
  <c r="R8" i="3"/>
  <c r="R4" i="3"/>
  <c r="R12" i="3"/>
  <c r="R13" i="3"/>
  <c r="R15" i="3"/>
  <c r="R86" i="3"/>
  <c r="R55" i="3"/>
  <c r="R63" i="3"/>
  <c r="R61" i="3"/>
  <c r="R41" i="3"/>
  <c r="R46" i="3"/>
  <c r="R9" i="3"/>
  <c r="R22" i="3"/>
  <c r="R36" i="3"/>
  <c r="R54" i="3"/>
  <c r="R11" i="3"/>
  <c r="R57" i="3"/>
  <c r="R64" i="3"/>
  <c r="R25" i="3"/>
  <c r="R65" i="3"/>
  <c r="R47" i="3"/>
  <c r="R49" i="3"/>
  <c r="R58" i="3"/>
  <c r="R66" i="3"/>
  <c r="R67" i="3"/>
  <c r="R28" i="3"/>
  <c r="R29" i="3"/>
  <c r="R32" i="3"/>
  <c r="R19" i="3"/>
  <c r="R40" i="3"/>
  <c r="R68" i="3"/>
  <c r="R69" i="3"/>
  <c r="R30" i="3"/>
  <c r="R70" i="3"/>
  <c r="R39" i="3"/>
  <c r="R51" i="3"/>
  <c r="R43" i="3"/>
  <c r="R53" i="3"/>
  <c r="R71" i="3"/>
  <c r="R42" i="3"/>
  <c r="R72" i="3"/>
  <c r="R73" i="3"/>
  <c r="R5" i="3"/>
  <c r="R48" i="3"/>
  <c r="R59" i="3"/>
  <c r="R74" i="3"/>
  <c r="R75" i="3"/>
  <c r="R76" i="3"/>
  <c r="R77" i="3"/>
  <c r="R78" i="3"/>
  <c r="R79" i="3"/>
  <c r="R80" i="3"/>
  <c r="R81" i="3"/>
  <c r="R82" i="3"/>
  <c r="R83" i="3"/>
  <c r="R84" i="3"/>
  <c r="R85" i="3"/>
  <c r="R21" i="3"/>
  <c r="R50" i="3"/>
  <c r="R16" i="3"/>
  <c r="R62" i="3"/>
  <c r="R56" i="3"/>
  <c r="R14" i="3"/>
  <c r="R52" i="3"/>
  <c r="Q3" i="3"/>
  <c r="Q6" i="3"/>
  <c r="Q44" i="3"/>
  <c r="Q8" i="3"/>
  <c r="Q4" i="3"/>
  <c r="Q12" i="3"/>
  <c r="Q13" i="3"/>
  <c r="Q15" i="3"/>
  <c r="Q55" i="3"/>
  <c r="Q63" i="3"/>
  <c r="Q61" i="3"/>
  <c r="Q41" i="3"/>
  <c r="Q46" i="3"/>
  <c r="Q9" i="3"/>
  <c r="Q22" i="3"/>
  <c r="Q36" i="3"/>
  <c r="Q54" i="3"/>
  <c r="Q11" i="3"/>
  <c r="Q57" i="3"/>
  <c r="Q64" i="3"/>
  <c r="Q25" i="3"/>
  <c r="Q65" i="3"/>
  <c r="Q47" i="3"/>
  <c r="Q49" i="3"/>
  <c r="Q58" i="3"/>
  <c r="Q66" i="3"/>
  <c r="Q67" i="3"/>
  <c r="Q28" i="3"/>
  <c r="Q29" i="3"/>
  <c r="Q32" i="3"/>
  <c r="Q19" i="3"/>
  <c r="Q40" i="3"/>
  <c r="Q68" i="3"/>
  <c r="Q69" i="3"/>
  <c r="Q30" i="3"/>
  <c r="Q70" i="3"/>
  <c r="Q39" i="3"/>
  <c r="Q51" i="3"/>
  <c r="Q43" i="3"/>
  <c r="Q53" i="3"/>
  <c r="Q71" i="3"/>
  <c r="Q42" i="3"/>
  <c r="Q72" i="3"/>
  <c r="Q73" i="3"/>
  <c r="Q5" i="3"/>
  <c r="Q48" i="3"/>
  <c r="Q59" i="3"/>
  <c r="Q74" i="3"/>
  <c r="Q75" i="3"/>
  <c r="Q76" i="3"/>
  <c r="Q77" i="3"/>
  <c r="Q78" i="3"/>
  <c r="Q79" i="3"/>
  <c r="Q80" i="3"/>
  <c r="Q81" i="3"/>
  <c r="Q82" i="3"/>
  <c r="Q83" i="3"/>
  <c r="Q84" i="3"/>
  <c r="Q85" i="3"/>
  <c r="Q21" i="3"/>
  <c r="Q50" i="3"/>
  <c r="Q16" i="3"/>
  <c r="Q62" i="3"/>
  <c r="Q56" i="3"/>
  <c r="Q14" i="3"/>
  <c r="Q52" i="3"/>
  <c r="Q7" i="3"/>
  <c r="P44" i="3"/>
  <c r="P8" i="3"/>
  <c r="P4" i="3"/>
  <c r="P12" i="3"/>
  <c r="P15" i="3"/>
  <c r="P86" i="3"/>
  <c r="P55" i="3"/>
  <c r="P61" i="3"/>
  <c r="P41" i="3"/>
  <c r="P46" i="3"/>
  <c r="P9" i="3"/>
  <c r="P36" i="3"/>
  <c r="P54" i="3"/>
  <c r="P11" i="3"/>
  <c r="P57" i="3"/>
  <c r="P25" i="3"/>
  <c r="P47" i="3"/>
  <c r="P49" i="3"/>
  <c r="P58" i="3"/>
  <c r="P28" i="3"/>
  <c r="P29" i="3"/>
  <c r="P32" i="3"/>
  <c r="P30" i="3"/>
  <c r="P39" i="3"/>
  <c r="P51" i="3"/>
  <c r="P43" i="3"/>
  <c r="P53" i="3"/>
  <c r="P42" i="3"/>
  <c r="P5" i="3"/>
  <c r="P48" i="3"/>
  <c r="P59" i="3"/>
  <c r="P7" i="3"/>
  <c r="O3" i="3"/>
  <c r="N7" i="3"/>
  <c r="N3" i="3"/>
  <c r="N6" i="3"/>
  <c r="N44" i="3"/>
  <c r="N8" i="3"/>
  <c r="N4" i="3"/>
  <c r="N12" i="3"/>
  <c r="N13" i="3"/>
  <c r="N10" i="3"/>
  <c r="N35" i="3"/>
  <c r="N86" i="3"/>
  <c r="N33" i="3"/>
  <c r="N24" i="3"/>
  <c r="N55" i="3"/>
  <c r="N27" i="3"/>
  <c r="N18" i="3"/>
  <c r="N63" i="3"/>
  <c r="N61" i="3"/>
  <c r="N26" i="3"/>
  <c r="N41" i="3"/>
  <c r="N46" i="3"/>
  <c r="N9" i="3"/>
  <c r="N34" i="3"/>
  <c r="N36" i="3"/>
  <c r="N54" i="3"/>
  <c r="N11" i="3"/>
  <c r="N45" i="3"/>
  <c r="N57" i="3"/>
  <c r="N64" i="3"/>
  <c r="N65" i="3"/>
  <c r="N49" i="3"/>
  <c r="N58" i="3"/>
  <c r="N66" i="3"/>
  <c r="N67" i="3"/>
  <c r="N28" i="3"/>
  <c r="N32" i="3"/>
  <c r="N19" i="3"/>
  <c r="N68" i="3"/>
  <c r="N69" i="3"/>
  <c r="N30" i="3"/>
  <c r="N70" i="3"/>
  <c r="N39" i="3"/>
  <c r="N51" i="3"/>
  <c r="N43" i="3"/>
  <c r="N53" i="3"/>
  <c r="N71" i="3"/>
  <c r="N42" i="3"/>
  <c r="N72" i="3"/>
  <c r="N73" i="3"/>
  <c r="N5" i="3"/>
  <c r="N48" i="3"/>
  <c r="N59" i="3"/>
  <c r="N74" i="3"/>
  <c r="N75" i="3"/>
  <c r="N76" i="3"/>
  <c r="N77" i="3"/>
  <c r="N78" i="3"/>
  <c r="N79" i="3"/>
  <c r="N80" i="3"/>
  <c r="N81" i="3"/>
  <c r="N82" i="3"/>
  <c r="N83" i="3"/>
  <c r="N84" i="3"/>
  <c r="N85" i="3"/>
  <c r="N21" i="3"/>
  <c r="N50" i="3"/>
  <c r="N16" i="3"/>
  <c r="N62" i="3"/>
  <c r="N56" i="3"/>
  <c r="N52" i="3"/>
  <c r="N37" i="3"/>
  <c r="L7" i="3"/>
  <c r="L6" i="3"/>
  <c r="L44" i="3"/>
  <c r="L4" i="3"/>
  <c r="L13" i="3"/>
  <c r="L10" i="3"/>
  <c r="L35" i="3"/>
  <c r="L86" i="3"/>
  <c r="L33" i="3"/>
  <c r="L24" i="3"/>
  <c r="L55" i="3"/>
  <c r="L27" i="3"/>
  <c r="L18" i="3"/>
  <c r="L63" i="3"/>
  <c r="L61" i="3"/>
  <c r="L17" i="3"/>
  <c r="L26" i="3"/>
  <c r="L46" i="3"/>
  <c r="L9" i="3"/>
  <c r="L34" i="3"/>
  <c r="L36" i="3"/>
  <c r="L54" i="3"/>
  <c r="L11" i="3"/>
  <c r="L45" i="3"/>
  <c r="L57" i="3"/>
  <c r="L64" i="3"/>
  <c r="L65" i="3"/>
  <c r="L49" i="3"/>
  <c r="L58" i="3"/>
  <c r="L66" i="3"/>
  <c r="L67" i="3"/>
  <c r="L28" i="3"/>
  <c r="L32" i="3"/>
  <c r="L19" i="3"/>
  <c r="L40" i="3"/>
  <c r="L68" i="3"/>
  <c r="L69" i="3"/>
  <c r="L30" i="3"/>
  <c r="L70" i="3"/>
  <c r="L51" i="3"/>
  <c r="L43" i="3"/>
  <c r="L53" i="3"/>
  <c r="L71" i="3"/>
  <c r="L42" i="3"/>
  <c r="L72" i="3"/>
  <c r="L73" i="3"/>
  <c r="L48" i="3"/>
  <c r="L59" i="3"/>
  <c r="L74" i="3"/>
  <c r="L75" i="3"/>
  <c r="L76" i="3"/>
  <c r="L77" i="3"/>
  <c r="L78" i="3"/>
  <c r="L79" i="3"/>
  <c r="L80" i="3"/>
  <c r="L81" i="3"/>
  <c r="L82" i="3"/>
  <c r="L83" i="3"/>
  <c r="L84" i="3"/>
  <c r="L85" i="3"/>
  <c r="L21" i="3"/>
  <c r="L50" i="3"/>
  <c r="L16" i="3"/>
  <c r="L62" i="3"/>
  <c r="L56" i="3"/>
  <c r="L52" i="3"/>
  <c r="L37" i="3"/>
  <c r="K7" i="3"/>
  <c r="K3" i="3"/>
  <c r="K6" i="3"/>
  <c r="K44" i="3"/>
  <c r="K8" i="3"/>
  <c r="K4" i="3"/>
  <c r="K13" i="3"/>
  <c r="K10" i="3"/>
  <c r="K15" i="3"/>
  <c r="K35" i="3"/>
  <c r="K86" i="3"/>
  <c r="K33" i="3"/>
  <c r="K24" i="3"/>
  <c r="K55" i="3"/>
  <c r="K27" i="3"/>
  <c r="K18" i="3"/>
  <c r="K63" i="3"/>
  <c r="K61" i="3"/>
  <c r="K17" i="3"/>
  <c r="K26" i="3"/>
  <c r="K46" i="3"/>
  <c r="K9" i="3"/>
  <c r="K34" i="3"/>
  <c r="K36" i="3"/>
  <c r="K54" i="3"/>
  <c r="K11" i="3"/>
  <c r="K45" i="3"/>
  <c r="K57" i="3"/>
  <c r="K64" i="3"/>
  <c r="K65" i="3"/>
  <c r="K49" i="3"/>
  <c r="K58" i="3"/>
  <c r="K66" i="3"/>
  <c r="K67" i="3"/>
  <c r="K28" i="3"/>
  <c r="K68" i="3"/>
  <c r="K69" i="3"/>
  <c r="K30" i="3"/>
  <c r="K70" i="3"/>
  <c r="K51" i="3"/>
  <c r="K53" i="3"/>
  <c r="K71" i="3"/>
  <c r="K72" i="3"/>
  <c r="K73" i="3"/>
  <c r="K5" i="3"/>
  <c r="K23" i="3"/>
  <c r="K48" i="3"/>
  <c r="K59" i="3"/>
  <c r="K74" i="3"/>
  <c r="K75" i="3"/>
  <c r="K76" i="3"/>
  <c r="K77" i="3"/>
  <c r="K78" i="3"/>
  <c r="K79" i="3"/>
  <c r="K80" i="3"/>
  <c r="K81" i="3"/>
  <c r="K82" i="3"/>
  <c r="K83" i="3"/>
  <c r="K84" i="3"/>
  <c r="K85" i="3"/>
  <c r="K50" i="3"/>
  <c r="K16" i="3"/>
  <c r="K62" i="3"/>
  <c r="K56" i="3"/>
  <c r="K14" i="3"/>
  <c r="K52" i="3"/>
  <c r="K37" i="3"/>
  <c r="J7" i="3"/>
  <c r="J3" i="3"/>
  <c r="J6" i="3"/>
  <c r="J44" i="3"/>
  <c r="J8" i="3"/>
  <c r="J4" i="3"/>
  <c r="J13" i="3"/>
  <c r="J10" i="3"/>
  <c r="J15" i="3"/>
  <c r="J35" i="3"/>
  <c r="J86" i="3"/>
  <c r="J33" i="3"/>
  <c r="J24" i="3"/>
  <c r="J55" i="3"/>
  <c r="J27" i="3"/>
  <c r="J18" i="3"/>
  <c r="J63" i="3"/>
  <c r="J61" i="3"/>
  <c r="J17" i="3"/>
  <c r="J26" i="3"/>
  <c r="J46" i="3"/>
  <c r="J9" i="3"/>
  <c r="J34" i="3"/>
  <c r="J36" i="3"/>
  <c r="J54" i="3"/>
  <c r="J11" i="3"/>
  <c r="J45" i="3"/>
  <c r="J57" i="3"/>
  <c r="J64" i="3"/>
  <c r="J65" i="3"/>
  <c r="J47" i="3"/>
  <c r="J49" i="3"/>
  <c r="J58" i="3"/>
  <c r="J66" i="3"/>
  <c r="J67" i="3"/>
  <c r="J28" i="3"/>
  <c r="J40" i="3"/>
  <c r="J68" i="3"/>
  <c r="J69" i="3"/>
  <c r="J30" i="3"/>
  <c r="J70" i="3"/>
  <c r="J51" i="3"/>
  <c r="J53" i="3"/>
  <c r="J71" i="3"/>
  <c r="J72" i="3"/>
  <c r="J73" i="3"/>
  <c r="J5" i="3"/>
  <c r="J23" i="3"/>
  <c r="J48" i="3"/>
  <c r="J59" i="3"/>
  <c r="J74" i="3"/>
  <c r="J75" i="3"/>
  <c r="J76" i="3"/>
  <c r="J77" i="3"/>
  <c r="J78" i="3"/>
  <c r="J79" i="3"/>
  <c r="J80" i="3"/>
  <c r="J81" i="3"/>
  <c r="J82" i="3"/>
  <c r="J83" i="3"/>
  <c r="J84" i="3"/>
  <c r="J85" i="3"/>
  <c r="J50" i="3"/>
  <c r="J16" i="3"/>
  <c r="J62" i="3"/>
  <c r="J56" i="3"/>
  <c r="J14" i="3"/>
  <c r="J52" i="3"/>
  <c r="J37" i="3"/>
  <c r="I7" i="3"/>
  <c r="I3" i="3"/>
  <c r="I6" i="3"/>
  <c r="I44" i="3"/>
  <c r="I8" i="3"/>
  <c r="I4" i="3"/>
  <c r="I12" i="3"/>
  <c r="I13" i="3"/>
  <c r="I10" i="3"/>
  <c r="I15" i="3"/>
  <c r="I35" i="3"/>
  <c r="I86" i="3"/>
  <c r="I33" i="3"/>
  <c r="I24" i="3"/>
  <c r="I55" i="3"/>
  <c r="I27" i="3"/>
  <c r="I18" i="3"/>
  <c r="I63" i="3"/>
  <c r="I61" i="3"/>
  <c r="I17" i="3"/>
  <c r="I26" i="3"/>
  <c r="I46" i="3"/>
  <c r="I9" i="3"/>
  <c r="I34" i="3"/>
  <c r="I36" i="3"/>
  <c r="I54" i="3"/>
  <c r="I11" i="3"/>
  <c r="I45" i="3"/>
  <c r="I57" i="3"/>
  <c r="I64" i="3"/>
  <c r="I65" i="3"/>
  <c r="I47" i="3"/>
  <c r="I49" i="3"/>
  <c r="I58" i="3"/>
  <c r="I66" i="3"/>
  <c r="I67" i="3"/>
  <c r="I28" i="3"/>
  <c r="I40" i="3"/>
  <c r="I68" i="3"/>
  <c r="I69" i="3"/>
  <c r="I30" i="3"/>
  <c r="I70" i="3"/>
  <c r="I51" i="3"/>
  <c r="I53" i="3"/>
  <c r="I71" i="3"/>
  <c r="I72" i="3"/>
  <c r="I73" i="3"/>
  <c r="I5" i="3"/>
  <c r="I23" i="3"/>
  <c r="I48" i="3"/>
  <c r="I59" i="3"/>
  <c r="I74" i="3"/>
  <c r="I75" i="3"/>
  <c r="I76" i="3"/>
  <c r="I77" i="3"/>
  <c r="I78" i="3"/>
  <c r="I79" i="3"/>
  <c r="I80" i="3"/>
  <c r="I81" i="3"/>
  <c r="I82" i="3"/>
  <c r="I83" i="3"/>
  <c r="I84" i="3"/>
  <c r="I85" i="3"/>
  <c r="I50" i="3"/>
  <c r="I16" i="3"/>
  <c r="I62" i="3"/>
  <c r="I56" i="3"/>
  <c r="I14" i="3"/>
  <c r="I52" i="3"/>
  <c r="I37" i="3"/>
  <c r="E37" i="3"/>
  <c r="F37" i="3"/>
  <c r="G37" i="3"/>
  <c r="H37" i="3"/>
  <c r="E52" i="3"/>
  <c r="F52" i="3"/>
  <c r="G52" i="3"/>
  <c r="H52" i="3"/>
  <c r="E14" i="3"/>
  <c r="F14" i="3"/>
  <c r="G14" i="3"/>
  <c r="H14" i="3"/>
  <c r="E56" i="3"/>
  <c r="F56" i="3"/>
  <c r="G56" i="3"/>
  <c r="H56" i="3"/>
  <c r="H7" i="3"/>
  <c r="H3" i="3"/>
  <c r="H6" i="3"/>
  <c r="H44" i="3"/>
  <c r="H12" i="3"/>
  <c r="H10" i="3"/>
  <c r="H15" i="3"/>
  <c r="H35" i="3"/>
  <c r="H86" i="3"/>
  <c r="H33" i="3"/>
  <c r="H24" i="3"/>
  <c r="H55" i="3"/>
  <c r="H27" i="3"/>
  <c r="H18" i="3"/>
  <c r="H63" i="3"/>
  <c r="H61" i="3"/>
  <c r="H17" i="3"/>
  <c r="H26" i="3"/>
  <c r="H41" i="3"/>
  <c r="H46" i="3"/>
  <c r="H9" i="3"/>
  <c r="H34" i="3"/>
  <c r="H36" i="3"/>
  <c r="H54" i="3"/>
  <c r="H11" i="3"/>
  <c r="H45" i="3"/>
  <c r="H57" i="3"/>
  <c r="H64" i="3"/>
  <c r="H65" i="3"/>
  <c r="H47" i="3"/>
  <c r="H49" i="3"/>
  <c r="H58" i="3"/>
  <c r="H66" i="3"/>
  <c r="H67" i="3"/>
  <c r="H28" i="3"/>
  <c r="H40" i="3"/>
  <c r="H68" i="3"/>
  <c r="H69" i="3"/>
  <c r="H30" i="3"/>
  <c r="H70" i="3"/>
  <c r="H51" i="3"/>
  <c r="H53" i="3"/>
  <c r="H71" i="3"/>
  <c r="H72" i="3"/>
  <c r="H73" i="3"/>
  <c r="H5" i="3"/>
  <c r="H23" i="3"/>
  <c r="H48" i="3"/>
  <c r="H59" i="3"/>
  <c r="H74" i="3"/>
  <c r="H75" i="3"/>
  <c r="H76" i="3"/>
  <c r="H77" i="3"/>
  <c r="H78" i="3"/>
  <c r="H79" i="3"/>
  <c r="H80" i="3"/>
  <c r="H81" i="3"/>
  <c r="H82" i="3"/>
  <c r="H83" i="3"/>
  <c r="H84" i="3"/>
  <c r="H85" i="3"/>
  <c r="H21" i="3"/>
  <c r="H50" i="3"/>
  <c r="H16" i="3"/>
  <c r="H62" i="3"/>
  <c r="E16" i="3"/>
  <c r="E62" i="3"/>
  <c r="F16" i="3"/>
  <c r="F62" i="3"/>
  <c r="G16" i="3"/>
  <c r="G62" i="3"/>
  <c r="E50" i="3"/>
  <c r="F50" i="3"/>
  <c r="G50" i="3"/>
  <c r="F21" i="3"/>
  <c r="E21" i="3"/>
  <c r="G21" i="3"/>
  <c r="G7" i="3"/>
  <c r="G3" i="3"/>
  <c r="G6" i="3"/>
  <c r="G44" i="3"/>
  <c r="G8" i="3"/>
  <c r="G4" i="3"/>
  <c r="G12" i="3"/>
  <c r="G13" i="3"/>
  <c r="G10" i="3"/>
  <c r="G15" i="3"/>
  <c r="G35" i="3"/>
  <c r="G86" i="3"/>
  <c r="G33" i="3"/>
  <c r="G24" i="3"/>
  <c r="G55" i="3"/>
  <c r="G27" i="3"/>
  <c r="G18" i="3"/>
  <c r="G63" i="3"/>
  <c r="G61" i="3"/>
  <c r="G17" i="3"/>
  <c r="G26" i="3"/>
  <c r="G41" i="3"/>
  <c r="G46" i="3"/>
  <c r="G9" i="3"/>
  <c r="G34" i="3"/>
  <c r="G22" i="3"/>
  <c r="G36" i="3"/>
  <c r="G54" i="3"/>
  <c r="G11" i="3"/>
  <c r="G45" i="3"/>
  <c r="G57" i="3"/>
  <c r="G64" i="3"/>
  <c r="G25" i="3"/>
  <c r="G65" i="3"/>
  <c r="G47" i="3"/>
  <c r="G49" i="3"/>
  <c r="G58" i="3"/>
  <c r="G66" i="3"/>
  <c r="G67" i="3"/>
  <c r="G28" i="3"/>
  <c r="G29" i="3"/>
  <c r="G19" i="3"/>
  <c r="G40" i="3"/>
  <c r="G68" i="3"/>
  <c r="G69" i="3"/>
  <c r="G30" i="3"/>
  <c r="G70" i="3"/>
  <c r="G39" i="3"/>
  <c r="G51" i="3"/>
  <c r="G43" i="3"/>
  <c r="G53" i="3"/>
  <c r="G71" i="3"/>
  <c r="G42" i="3"/>
  <c r="G72" i="3"/>
  <c r="G73" i="3"/>
  <c r="G5" i="3"/>
  <c r="G23" i="3"/>
  <c r="G48" i="3"/>
  <c r="G59" i="3"/>
  <c r="G74" i="3"/>
  <c r="G75" i="3"/>
  <c r="G76" i="3"/>
  <c r="G77" i="3"/>
  <c r="G78" i="3"/>
  <c r="G79" i="3"/>
  <c r="G80" i="3"/>
  <c r="G81" i="3"/>
  <c r="G82" i="3"/>
  <c r="G83" i="3"/>
  <c r="G84" i="3"/>
  <c r="G85" i="3"/>
  <c r="F7" i="3"/>
  <c r="F3" i="3"/>
  <c r="F6" i="3"/>
  <c r="F44" i="3"/>
  <c r="F8" i="3"/>
  <c r="F4" i="3"/>
  <c r="F12" i="3"/>
  <c r="F13" i="3"/>
  <c r="F10" i="3"/>
  <c r="F15" i="3"/>
  <c r="F35" i="3"/>
  <c r="F86" i="3"/>
  <c r="F33" i="3"/>
  <c r="F24" i="3"/>
  <c r="F55" i="3"/>
  <c r="F27" i="3"/>
  <c r="F18" i="3"/>
  <c r="F63" i="3"/>
  <c r="F61" i="3"/>
  <c r="F17" i="3"/>
  <c r="F26" i="3"/>
  <c r="F41" i="3"/>
  <c r="F46" i="3"/>
  <c r="F9" i="3"/>
  <c r="F34" i="3"/>
  <c r="F22" i="3"/>
  <c r="F36" i="3"/>
  <c r="F54" i="3"/>
  <c r="F11" i="3"/>
  <c r="F45" i="3"/>
  <c r="F57" i="3"/>
  <c r="F64" i="3"/>
  <c r="F25" i="3"/>
  <c r="F65" i="3"/>
  <c r="F47" i="3"/>
  <c r="F49" i="3"/>
  <c r="F58" i="3"/>
  <c r="F66" i="3"/>
  <c r="F67" i="3"/>
  <c r="F28" i="3"/>
  <c r="F29" i="3"/>
  <c r="F32" i="3"/>
  <c r="F19" i="3"/>
  <c r="F40" i="3"/>
  <c r="F68" i="3"/>
  <c r="F69" i="3"/>
  <c r="F30" i="3"/>
  <c r="F70" i="3"/>
  <c r="F39" i="3"/>
  <c r="F51" i="3"/>
  <c r="F43" i="3"/>
  <c r="F53" i="3"/>
  <c r="F71" i="3"/>
  <c r="F42" i="3"/>
  <c r="F72" i="3"/>
  <c r="F73" i="3"/>
  <c r="F5" i="3"/>
  <c r="F23" i="3"/>
  <c r="F48" i="3"/>
  <c r="F59" i="3"/>
  <c r="F74" i="3"/>
  <c r="F75" i="3"/>
  <c r="F76" i="3"/>
  <c r="F77" i="3"/>
  <c r="F78" i="3"/>
  <c r="F79" i="3"/>
  <c r="F80" i="3"/>
  <c r="F81" i="3"/>
  <c r="F82" i="3"/>
  <c r="F83" i="3"/>
  <c r="F84" i="3"/>
  <c r="F85" i="3"/>
  <c r="E7" i="3"/>
  <c r="E3" i="3"/>
  <c r="E6" i="3"/>
  <c r="E44" i="3"/>
  <c r="E8" i="3"/>
  <c r="E4" i="3"/>
  <c r="E12" i="3"/>
  <c r="E13" i="3"/>
  <c r="E10" i="3"/>
  <c r="E15" i="3"/>
  <c r="E35" i="3"/>
  <c r="E86" i="3"/>
  <c r="E33" i="3"/>
  <c r="E24" i="3"/>
  <c r="E55" i="3"/>
  <c r="E27" i="3"/>
  <c r="E18" i="3"/>
  <c r="E63" i="3"/>
  <c r="E61" i="3"/>
  <c r="E17" i="3"/>
  <c r="E26" i="3"/>
  <c r="E41" i="3"/>
  <c r="E46" i="3"/>
  <c r="E9" i="3"/>
  <c r="E34" i="3"/>
  <c r="E22" i="3"/>
  <c r="E36" i="3"/>
  <c r="E54" i="3"/>
  <c r="E11" i="3"/>
  <c r="E45" i="3"/>
  <c r="E57" i="3"/>
  <c r="E64" i="3"/>
  <c r="E25" i="3"/>
  <c r="E65" i="3"/>
  <c r="E47" i="3"/>
  <c r="E49" i="3"/>
  <c r="E58" i="3"/>
  <c r="E66" i="3"/>
  <c r="E67" i="3"/>
  <c r="E28" i="3"/>
  <c r="E29" i="3"/>
  <c r="E32" i="3"/>
  <c r="E19" i="3"/>
  <c r="E40" i="3"/>
  <c r="E68" i="3"/>
  <c r="E69" i="3"/>
  <c r="E30" i="3"/>
  <c r="E70" i="3"/>
  <c r="E39" i="3"/>
  <c r="E51" i="3"/>
  <c r="E43" i="3"/>
  <c r="E53" i="3"/>
  <c r="E71" i="3"/>
  <c r="E42" i="3"/>
  <c r="E72" i="3"/>
  <c r="E73" i="3"/>
  <c r="E5" i="3"/>
  <c r="E23" i="3"/>
  <c r="E48" i="3"/>
  <c r="E59" i="3"/>
  <c r="E74" i="3"/>
  <c r="E75" i="3"/>
  <c r="E76" i="3"/>
  <c r="E77" i="3"/>
  <c r="E78" i="3"/>
  <c r="E79" i="3"/>
  <c r="E80" i="3"/>
  <c r="E81" i="3"/>
  <c r="E82" i="3"/>
  <c r="E83" i="3"/>
  <c r="E84" i="3"/>
  <c r="E85" i="3"/>
  <c r="U19" i="18" a="1"/>
  <c r="U19" i="18" s="1"/>
  <c r="P4" i="7" s="1"/>
  <c r="U20" i="18" a="1"/>
  <c r="U20" i="18" s="1"/>
  <c r="P9" i="7" s="1"/>
  <c r="U21" i="18" a="1"/>
  <c r="U21" i="18" s="1"/>
  <c r="P6" i="7" s="1"/>
  <c r="U22" i="18" a="1"/>
  <c r="U22" i="18" s="1"/>
  <c r="P10" i="7" s="1"/>
  <c r="U23" i="18" a="1"/>
  <c r="U23" i="18" s="1"/>
  <c r="P5" i="7" s="1"/>
  <c r="U24" i="18" a="1"/>
  <c r="U24" i="18" s="1"/>
  <c r="P8" i="7" s="1"/>
  <c r="U25" i="18" a="1"/>
  <c r="U25" i="18" s="1"/>
  <c r="P14" i="7" s="1"/>
  <c r="U26" i="18" a="1"/>
  <c r="U26" i="18" s="1"/>
  <c r="U27" i="18" a="1"/>
  <c r="U27" i="18" s="1"/>
  <c r="P11" i="7" s="1"/>
  <c r="U28" i="18" a="1"/>
  <c r="U28" i="18" s="1"/>
  <c r="P12" i="7" s="1"/>
  <c r="U29" i="18" a="1"/>
  <c r="U29" i="18" s="1"/>
  <c r="P13" i="7" s="1"/>
  <c r="U30" i="18" a="1"/>
  <c r="U30" i="18" s="1"/>
  <c r="P15" i="7" s="1"/>
  <c r="V19" i="18" a="1"/>
  <c r="V19" i="18" s="1"/>
  <c r="V20" i="18" a="1"/>
  <c r="V20" i="18" s="1"/>
  <c r="V21" i="18" a="1"/>
  <c r="V21" i="18" s="1"/>
  <c r="V22" i="18" a="1"/>
  <c r="V22" i="18" s="1"/>
  <c r="V23" i="18" a="1"/>
  <c r="V23" i="18" s="1"/>
  <c r="V24" i="18" a="1"/>
  <c r="V24" i="18" s="1"/>
  <c r="V25" i="18" a="1"/>
  <c r="V25" i="18" s="1"/>
  <c r="V26" i="18" a="1"/>
  <c r="V26" i="18" s="1"/>
  <c r="V27" i="18" a="1"/>
  <c r="V27" i="18" s="1"/>
  <c r="V28" i="18" a="1"/>
  <c r="V28" i="18" s="1"/>
  <c r="V29" i="18" a="1"/>
  <c r="V29" i="18" s="1"/>
  <c r="V30" i="18" a="1"/>
  <c r="V30" i="18" s="1"/>
  <c r="V18" i="18" a="1"/>
  <c r="V18" i="18" s="1"/>
  <c r="T19" i="18" a="1"/>
  <c r="T19" i="18" s="1"/>
  <c r="O4" i="7" s="1"/>
  <c r="T20" i="18" a="1"/>
  <c r="T20" i="18" s="1"/>
  <c r="O9" i="7" s="1"/>
  <c r="T21" i="18" a="1"/>
  <c r="T21" i="18" s="1"/>
  <c r="O6" i="7" s="1"/>
  <c r="T22" i="18" a="1"/>
  <c r="T22" i="18" s="1"/>
  <c r="O10" i="7" s="1"/>
  <c r="T23" i="18" a="1"/>
  <c r="T23" i="18" s="1"/>
  <c r="O5" i="7" s="1"/>
  <c r="T24" i="18" a="1"/>
  <c r="T24" i="18" s="1"/>
  <c r="O8" i="7" s="1"/>
  <c r="T25" i="18" a="1"/>
  <c r="T25" i="18" s="1"/>
  <c r="O14" i="7" s="1"/>
  <c r="T26" i="18" a="1"/>
  <c r="T26" i="18" s="1"/>
  <c r="T27" i="18" a="1"/>
  <c r="T27" i="18" s="1"/>
  <c r="O11" i="7" s="1"/>
  <c r="T28" i="18" a="1"/>
  <c r="T28" i="18" s="1"/>
  <c r="O12" i="7" s="1"/>
  <c r="T29" i="18" a="1"/>
  <c r="T29" i="18" s="1"/>
  <c r="O13" i="7" s="1"/>
  <c r="T30" i="18" a="1"/>
  <c r="T30" i="18" s="1"/>
  <c r="O15" i="7" s="1"/>
  <c r="T18" i="18" a="1"/>
  <c r="T18" i="18" s="1"/>
  <c r="O7" i="7" s="1"/>
  <c r="U18" i="18" a="1"/>
  <c r="U18" i="18" s="1"/>
  <c r="P7" i="7" s="1"/>
  <c r="S19" i="18" a="1"/>
  <c r="S19" i="18" s="1"/>
  <c r="S20" i="18" a="1"/>
  <c r="S20" i="18" s="1"/>
  <c r="S21" i="18" a="1"/>
  <c r="S21" i="18" s="1"/>
  <c r="S22" i="18" a="1"/>
  <c r="S22" i="18" s="1"/>
  <c r="N10" i="7" s="1"/>
  <c r="S23" i="18" a="1"/>
  <c r="S23" i="18" s="1"/>
  <c r="S24" i="18" a="1"/>
  <c r="S24" i="18" s="1"/>
  <c r="N8" i="7" s="1"/>
  <c r="S25" i="18" a="1"/>
  <c r="S25" i="18" s="1"/>
  <c r="S26" i="18" a="1"/>
  <c r="S26" i="18" s="1"/>
  <c r="S27" i="18" a="1"/>
  <c r="S27" i="18" s="1"/>
  <c r="S28" i="18" a="1"/>
  <c r="S28" i="18" s="1"/>
  <c r="S29" i="18" a="1"/>
  <c r="S29" i="18" s="1"/>
  <c r="S30" i="18" a="1"/>
  <c r="S30" i="18" s="1"/>
  <c r="N15" i="7" s="1"/>
  <c r="S18" i="18" a="1"/>
  <c r="S18" i="18" s="1"/>
  <c r="N7" i="7" s="1"/>
  <c r="J39" i="18"/>
  <c r="J19" i="18"/>
  <c r="J20" i="18"/>
  <c r="J21" i="18"/>
  <c r="J22" i="18"/>
  <c r="J23" i="18"/>
  <c r="J24" i="18"/>
  <c r="J25" i="18"/>
  <c r="J26" i="18"/>
  <c r="J27" i="18"/>
  <c r="J28" i="18"/>
  <c r="J29" i="18"/>
  <c r="J30" i="18"/>
  <c r="J31" i="18"/>
  <c r="J32" i="18"/>
  <c r="J33" i="18"/>
  <c r="J34" i="18"/>
  <c r="J35" i="18"/>
  <c r="J36" i="18"/>
  <c r="J37" i="18"/>
  <c r="J38" i="18"/>
  <c r="J18" i="18"/>
  <c r="S21" i="17" a="1"/>
  <c r="S21" i="17" s="1"/>
  <c r="M4" i="7" s="1"/>
  <c r="S22" i="17" a="1"/>
  <c r="S22" i="17" s="1"/>
  <c r="M9" i="7" s="1"/>
  <c r="S23" i="17" a="1"/>
  <c r="S23" i="17" s="1"/>
  <c r="M6" i="7" s="1"/>
  <c r="S24" i="17" a="1"/>
  <c r="S24" i="17" s="1"/>
  <c r="M10" i="7" s="1"/>
  <c r="S25" i="17" a="1"/>
  <c r="S25" i="17" s="1"/>
  <c r="M5" i="7" s="1"/>
  <c r="S26" i="17" a="1"/>
  <c r="S26" i="17" s="1"/>
  <c r="M8" i="7" s="1"/>
  <c r="S27" i="17" a="1"/>
  <c r="S27" i="17" s="1"/>
  <c r="M14" i="7" s="1"/>
  <c r="S28" i="17" a="1"/>
  <c r="S28" i="17" s="1"/>
  <c r="S29" i="17" a="1"/>
  <c r="S29" i="17" s="1"/>
  <c r="M11" i="7" s="1"/>
  <c r="S30" i="17" a="1"/>
  <c r="S30" i="17" s="1"/>
  <c r="M12" i="7" s="1"/>
  <c r="S31" i="17" a="1"/>
  <c r="S31" i="17" s="1"/>
  <c r="M13" i="7" s="1"/>
  <c r="S32" i="17" a="1"/>
  <c r="S32" i="17" s="1"/>
  <c r="M15" i="7" s="1"/>
  <c r="S20" i="17" a="1"/>
  <c r="S20" i="17" s="1"/>
  <c r="M7" i="7" s="1"/>
  <c r="T10" i="3" l="1"/>
  <c r="T4" i="3"/>
  <c r="T11" i="3"/>
  <c r="U73" i="3"/>
  <c r="T73" i="3"/>
  <c r="T85" i="3"/>
  <c r="U85" i="3"/>
  <c r="T80" i="3"/>
  <c r="U80" i="3"/>
  <c r="T77" i="3"/>
  <c r="U77" i="3"/>
  <c r="U81" i="3"/>
  <c r="T81" i="3"/>
  <c r="U65" i="3"/>
  <c r="T65" i="3"/>
  <c r="U63" i="3"/>
  <c r="T63" i="3"/>
  <c r="T76" i="3"/>
  <c r="U76" i="3"/>
  <c r="T79" i="3"/>
  <c r="U79" i="3"/>
  <c r="T78" i="3"/>
  <c r="U78" i="3"/>
  <c r="T70" i="3"/>
  <c r="U70" i="3"/>
  <c r="U64" i="3"/>
  <c r="T64" i="3"/>
  <c r="U72" i="3"/>
  <c r="T72" i="3"/>
  <c r="T67" i="3"/>
  <c r="U67" i="3"/>
  <c r="T84" i="3"/>
  <c r="U84" i="3"/>
  <c r="T75" i="3"/>
  <c r="U75" i="3"/>
  <c r="U69" i="3"/>
  <c r="T69" i="3"/>
  <c r="U66" i="3"/>
  <c r="T66" i="3"/>
  <c r="T83" i="3"/>
  <c r="U83" i="3"/>
  <c r="U82" i="3"/>
  <c r="T82" i="3"/>
  <c r="U74" i="3"/>
  <c r="T74" i="3"/>
  <c r="T71" i="3"/>
  <c r="U71" i="3"/>
  <c r="T68" i="3"/>
  <c r="U68" i="3"/>
  <c r="T58" i="3"/>
  <c r="U58" i="3"/>
  <c r="U42" i="3"/>
  <c r="T42" i="3"/>
  <c r="T45" i="3"/>
  <c r="U45" i="3"/>
  <c r="T41" i="3"/>
  <c r="U41" i="3"/>
  <c r="U24" i="3"/>
  <c r="T24" i="3"/>
  <c r="U16" i="3"/>
  <c r="T16" i="3"/>
  <c r="U26" i="3"/>
  <c r="T26" i="3"/>
  <c r="T33" i="3"/>
  <c r="U33" i="3"/>
  <c r="U8" i="3"/>
  <c r="T8" i="3"/>
  <c r="T54" i="3"/>
  <c r="U54" i="3"/>
  <c r="U17" i="3"/>
  <c r="T17" i="3"/>
  <c r="T50" i="3"/>
  <c r="U50" i="3"/>
  <c r="U52" i="3"/>
  <c r="T52" i="3"/>
  <c r="T53" i="3"/>
  <c r="U53" i="3"/>
  <c r="U44" i="3"/>
  <c r="T44" i="3"/>
  <c r="U19" i="3"/>
  <c r="T19" i="3"/>
  <c r="U36" i="3"/>
  <c r="T36" i="3"/>
  <c r="U61" i="3"/>
  <c r="T61" i="3"/>
  <c r="U35" i="3"/>
  <c r="T35" i="3"/>
  <c r="U6" i="3"/>
  <c r="T6" i="3"/>
  <c r="U14" i="3"/>
  <c r="T14" i="3"/>
  <c r="U86" i="3"/>
  <c r="T86" i="3"/>
  <c r="T43" i="3"/>
  <c r="U43" i="3"/>
  <c r="U23" i="3"/>
  <c r="T23" i="3"/>
  <c r="U22" i="3"/>
  <c r="T22" i="3"/>
  <c r="U3" i="3"/>
  <c r="T3" i="3"/>
  <c r="T59" i="3"/>
  <c r="U59" i="3"/>
  <c r="T48" i="3"/>
  <c r="U48" i="3"/>
  <c r="T47" i="3"/>
  <c r="U47" i="3"/>
  <c r="U32" i="3"/>
  <c r="T32" i="3"/>
  <c r="U5" i="3"/>
  <c r="T5" i="3"/>
  <c r="T29" i="3"/>
  <c r="U29" i="3"/>
  <c r="T34" i="3"/>
  <c r="U34" i="3"/>
  <c r="U18" i="3"/>
  <c r="T18" i="3"/>
  <c r="U7" i="3"/>
  <c r="T7" i="3"/>
  <c r="T49" i="3"/>
  <c r="U49" i="3"/>
  <c r="U39" i="3"/>
  <c r="T39" i="3"/>
  <c r="T25" i="3"/>
  <c r="U25" i="3"/>
  <c r="T28" i="3"/>
  <c r="U28" i="3"/>
  <c r="U9" i="3"/>
  <c r="T9" i="3"/>
  <c r="U27" i="3"/>
  <c r="T27" i="3"/>
  <c r="U13" i="3"/>
  <c r="T13" i="3"/>
  <c r="U21" i="3"/>
  <c r="T21" i="3"/>
  <c r="T37" i="3"/>
  <c r="U37" i="3"/>
  <c r="T40" i="3"/>
  <c r="U40" i="3"/>
  <c r="U51" i="3"/>
  <c r="T51" i="3"/>
  <c r="T15" i="3"/>
  <c r="U15" i="3"/>
  <c r="T30" i="3"/>
  <c r="U30" i="3"/>
  <c r="T57" i="3"/>
  <c r="U57" i="3"/>
  <c r="U46" i="3"/>
  <c r="T46" i="3"/>
  <c r="T55" i="3"/>
  <c r="U55" i="3"/>
  <c r="T12" i="3"/>
  <c r="U12" i="3"/>
  <c r="T62" i="3"/>
  <c r="U62" i="3"/>
  <c r="T56" i="3"/>
  <c r="U56" i="3"/>
  <c r="W21" i="18"/>
  <c r="N6" i="7"/>
  <c r="W28" i="18"/>
  <c r="N12" i="7"/>
  <c r="W29" i="18"/>
  <c r="N13" i="7"/>
  <c r="W20" i="18"/>
  <c r="N9" i="7"/>
  <c r="W27" i="18"/>
  <c r="N11" i="7"/>
  <c r="W19" i="18"/>
  <c r="N4" i="7"/>
  <c r="W30" i="18"/>
  <c r="W25" i="18"/>
  <c r="N14" i="7"/>
  <c r="W23" i="18"/>
  <c r="N5" i="7"/>
  <c r="W22" i="18"/>
  <c r="W24" i="18"/>
  <c r="W26" i="18"/>
  <c r="W18" i="18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I39" i="17"/>
  <c r="I40" i="17"/>
  <c r="I41" i="17"/>
  <c r="I42" i="17"/>
  <c r="I43" i="17"/>
  <c r="I44" i="17"/>
  <c r="I45" i="17"/>
  <c r="I46" i="17"/>
  <c r="I47" i="17"/>
  <c r="I48" i="17"/>
  <c r="I49" i="17"/>
  <c r="I50" i="17"/>
  <c r="I20" i="17"/>
  <c r="V37" i="3" l="1"/>
  <c r="V52" i="3"/>
  <c r="V14" i="3"/>
  <c r="V16" i="3"/>
  <c r="V56" i="3"/>
  <c r="V62" i="3"/>
  <c r="V50" i="3"/>
  <c r="V21" i="3"/>
  <c r="M20" i="19"/>
  <c r="M21" i="19"/>
  <c r="U30" i="19" s="1" a="1"/>
  <c r="U30" i="19" s="1"/>
  <c r="M22" i="19"/>
  <c r="U29" i="19" s="1" a="1"/>
  <c r="U29" i="19" s="1"/>
  <c r="M23" i="19"/>
  <c r="M24" i="19"/>
  <c r="M25" i="19"/>
  <c r="M26" i="19"/>
  <c r="M27" i="19"/>
  <c r="M28" i="19"/>
  <c r="M29" i="19"/>
  <c r="M30" i="19"/>
  <c r="M31" i="19"/>
  <c r="M32" i="19"/>
  <c r="M33" i="19"/>
  <c r="M34" i="19"/>
  <c r="M35" i="19"/>
  <c r="M36" i="19"/>
  <c r="M37" i="19"/>
  <c r="M38" i="19"/>
  <c r="M39" i="19"/>
  <c r="M40" i="19"/>
  <c r="M41" i="19"/>
  <c r="M42" i="19"/>
  <c r="M43" i="19"/>
  <c r="K20" i="19"/>
  <c r="K21" i="19"/>
  <c r="K22" i="19"/>
  <c r="T31" i="19" s="1" a="1"/>
  <c r="T31" i="19" s="1"/>
  <c r="K23" i="19"/>
  <c r="T27" i="19" s="1" a="1"/>
  <c r="T27" i="19" s="1"/>
  <c r="K24" i="19"/>
  <c r="K25" i="19"/>
  <c r="K26" i="19"/>
  <c r="K27" i="19"/>
  <c r="K28" i="19"/>
  <c r="K29" i="19"/>
  <c r="K30" i="19"/>
  <c r="K31" i="19"/>
  <c r="K32" i="19"/>
  <c r="K33" i="19"/>
  <c r="K34" i="19"/>
  <c r="K35" i="19"/>
  <c r="K36" i="19"/>
  <c r="K37" i="19"/>
  <c r="K38" i="19"/>
  <c r="K39" i="19"/>
  <c r="K40" i="19"/>
  <c r="K41" i="19"/>
  <c r="K42" i="19"/>
  <c r="K43" i="19"/>
  <c r="I20" i="19"/>
  <c r="I21" i="19"/>
  <c r="S30" i="19" s="1" a="1"/>
  <c r="S30" i="19" s="1"/>
  <c r="I22" i="19"/>
  <c r="S31" i="19" s="1" a="1"/>
  <c r="S31" i="19" s="1"/>
  <c r="V31" i="19" s="1"/>
  <c r="I23" i="19"/>
  <c r="I24" i="19"/>
  <c r="I25" i="19"/>
  <c r="I26" i="19"/>
  <c r="I27" i="19"/>
  <c r="I28" i="19"/>
  <c r="I29" i="19"/>
  <c r="I30" i="19"/>
  <c r="S22" i="19" s="1" a="1"/>
  <c r="S22" i="19" s="1"/>
  <c r="I31" i="19"/>
  <c r="I32" i="19"/>
  <c r="I33" i="19"/>
  <c r="I34" i="19"/>
  <c r="I35" i="19"/>
  <c r="I36" i="19"/>
  <c r="I37" i="19"/>
  <c r="I38" i="19"/>
  <c r="I39" i="19"/>
  <c r="I40" i="19"/>
  <c r="I41" i="19"/>
  <c r="I42" i="19"/>
  <c r="I43" i="19"/>
  <c r="M19" i="19"/>
  <c r="K19" i="19"/>
  <c r="I19" i="19"/>
  <c r="U28" i="19" a="1"/>
  <c r="U28" i="19" s="1"/>
  <c r="S27" i="19" a="1"/>
  <c r="S27" i="19" s="1"/>
  <c r="T26" i="19" a="1"/>
  <c r="T26" i="19" s="1"/>
  <c r="T24" i="19" a="1"/>
  <c r="T24" i="19" s="1"/>
  <c r="U23" i="19" a="1"/>
  <c r="U23" i="19" s="1"/>
  <c r="S23" i="19" a="1"/>
  <c r="S23" i="19" s="1"/>
  <c r="U20" i="19" a="1"/>
  <c r="U20" i="19" s="1"/>
  <c r="T19" i="19" a="1"/>
  <c r="T19" i="19" s="1"/>
  <c r="S19" i="19" a="1"/>
  <c r="S19" i="19" s="1"/>
  <c r="L44" i="19"/>
  <c r="J44" i="19"/>
  <c r="H44" i="19"/>
  <c r="T29" i="16" a="1"/>
  <c r="T29" i="16" s="1"/>
  <c r="M20" i="16"/>
  <c r="M21" i="16"/>
  <c r="M22" i="16"/>
  <c r="M23" i="16"/>
  <c r="M24" i="16"/>
  <c r="M25" i="16"/>
  <c r="M26" i="16"/>
  <c r="M27" i="16"/>
  <c r="M28" i="16"/>
  <c r="M29" i="16"/>
  <c r="M30" i="16"/>
  <c r="M31" i="16"/>
  <c r="M32" i="16"/>
  <c r="M33" i="16"/>
  <c r="M34" i="16"/>
  <c r="M35" i="16"/>
  <c r="M36" i="16"/>
  <c r="M37" i="16"/>
  <c r="M38" i="16"/>
  <c r="M39" i="16"/>
  <c r="M40" i="16"/>
  <c r="M41" i="16"/>
  <c r="M19" i="16"/>
  <c r="K20" i="16"/>
  <c r="K21" i="16"/>
  <c r="K22" i="16"/>
  <c r="K23" i="16"/>
  <c r="K24" i="16"/>
  <c r="K25" i="16"/>
  <c r="K26" i="16"/>
  <c r="K27" i="16"/>
  <c r="K28" i="16"/>
  <c r="K29" i="16"/>
  <c r="K30" i="16"/>
  <c r="K31" i="16"/>
  <c r="K32" i="16"/>
  <c r="K33" i="16"/>
  <c r="K34" i="16"/>
  <c r="K35" i="16"/>
  <c r="K36" i="16"/>
  <c r="K37" i="16"/>
  <c r="K38" i="16"/>
  <c r="K39" i="16"/>
  <c r="K40" i="16"/>
  <c r="K41" i="16"/>
  <c r="K19" i="16"/>
  <c r="I20" i="16"/>
  <c r="I21" i="16"/>
  <c r="I22" i="16"/>
  <c r="I23" i="16"/>
  <c r="I24" i="16"/>
  <c r="I25" i="16"/>
  <c r="I26" i="16"/>
  <c r="I27" i="16"/>
  <c r="I28" i="16"/>
  <c r="I29" i="16"/>
  <c r="I30" i="16"/>
  <c r="I31" i="16"/>
  <c r="I32" i="16"/>
  <c r="I33" i="16"/>
  <c r="I34" i="16"/>
  <c r="I35" i="16"/>
  <c r="I36" i="16"/>
  <c r="I37" i="16"/>
  <c r="I38" i="16"/>
  <c r="I39" i="16"/>
  <c r="I40" i="16"/>
  <c r="I41" i="16"/>
  <c r="I19" i="16"/>
  <c r="U26" i="19" l="1" a="1"/>
  <c r="U26" i="19" s="1"/>
  <c r="U19" i="19" a="1"/>
  <c r="U19" i="19" s="1"/>
  <c r="V19" i="19" s="1"/>
  <c r="U25" i="19" a="1"/>
  <c r="U25" i="19" s="1"/>
  <c r="U27" i="19" a="1"/>
  <c r="U27" i="19" s="1"/>
  <c r="U31" i="19" a="1"/>
  <c r="U31" i="19" s="1"/>
  <c r="U21" i="19" a="1"/>
  <c r="U21" i="19" s="1"/>
  <c r="U22" i="19" a="1"/>
  <c r="U22" i="19" s="1"/>
  <c r="U24" i="19" a="1"/>
  <c r="U24" i="19" s="1"/>
  <c r="T21" i="19" a="1"/>
  <c r="T21" i="19" s="1"/>
  <c r="T28" i="19" a="1"/>
  <c r="T28" i="19" s="1"/>
  <c r="T30" i="19" a="1"/>
  <c r="T30" i="19" s="1"/>
  <c r="V30" i="19" s="1"/>
  <c r="T23" i="19" a="1"/>
  <c r="T23" i="19" s="1"/>
  <c r="V23" i="19" s="1"/>
  <c r="T25" i="19" a="1"/>
  <c r="T25" i="19" s="1"/>
  <c r="T20" i="19" a="1"/>
  <c r="T20" i="19" s="1"/>
  <c r="T22" i="19" a="1"/>
  <c r="T22" i="19" s="1"/>
  <c r="T29" i="19" a="1"/>
  <c r="T29" i="19" s="1"/>
  <c r="S26" i="19" a="1"/>
  <c r="S26" i="19" s="1"/>
  <c r="V26" i="19" s="1"/>
  <c r="S20" i="19" a="1"/>
  <c r="S20" i="19" s="1"/>
  <c r="S24" i="19" a="1"/>
  <c r="S24" i="19" s="1"/>
  <c r="S28" i="19" a="1"/>
  <c r="S28" i="19" s="1"/>
  <c r="S29" i="19" a="1"/>
  <c r="S29" i="19" s="1"/>
  <c r="S21" i="19" a="1"/>
  <c r="S21" i="19" s="1"/>
  <c r="S25" i="19" a="1"/>
  <c r="S25" i="19" s="1"/>
  <c r="V25" i="19" s="1"/>
  <c r="V27" i="19"/>
  <c r="S20" i="16" a="1"/>
  <c r="S20" i="16" s="1"/>
  <c r="L42" i="16"/>
  <c r="J42" i="16"/>
  <c r="H42" i="16"/>
  <c r="V29" i="19" l="1"/>
  <c r="V24" i="19"/>
  <c r="V28" i="19"/>
  <c r="V22" i="19"/>
  <c r="V21" i="19"/>
  <c r="V20" i="19"/>
  <c r="U31" i="16" a="1"/>
  <c r="U31" i="16" s="1"/>
  <c r="T31" i="16" a="1"/>
  <c r="T31" i="16" s="1"/>
  <c r="S31" i="16" a="1"/>
  <c r="S31" i="16" s="1"/>
  <c r="V31" i="16" s="1"/>
  <c r="U30" i="16" a="1"/>
  <c r="U30" i="16" s="1"/>
  <c r="T30" i="16" a="1"/>
  <c r="T30" i="16" s="1"/>
  <c r="S30" i="16" a="1"/>
  <c r="S30" i="16" s="1"/>
  <c r="U29" i="16" a="1"/>
  <c r="U29" i="16" s="1"/>
  <c r="S29" i="16" a="1"/>
  <c r="S29" i="16" s="1"/>
  <c r="U28" i="16" a="1"/>
  <c r="U28" i="16" s="1"/>
  <c r="T28" i="16" a="1"/>
  <c r="T28" i="16" s="1"/>
  <c r="S28" i="16" a="1"/>
  <c r="S28" i="16" s="1"/>
  <c r="U27" i="16" a="1"/>
  <c r="U27" i="16" s="1"/>
  <c r="T27" i="16" a="1"/>
  <c r="T27" i="16" s="1"/>
  <c r="S27" i="16" a="1"/>
  <c r="S27" i="16" s="1"/>
  <c r="U26" i="16" a="1"/>
  <c r="U26" i="16" s="1"/>
  <c r="T26" i="16" a="1"/>
  <c r="T26" i="16" s="1"/>
  <c r="S26" i="16" a="1"/>
  <c r="S26" i="16" s="1"/>
  <c r="V26" i="16" s="1"/>
  <c r="U25" i="16" a="1"/>
  <c r="U25" i="16" s="1"/>
  <c r="T25" i="16" a="1"/>
  <c r="T25" i="16" s="1"/>
  <c r="S25" i="16" a="1"/>
  <c r="S25" i="16" s="1"/>
  <c r="U24" i="16" a="1"/>
  <c r="U24" i="16" s="1"/>
  <c r="T24" i="16" a="1"/>
  <c r="T24" i="16" s="1"/>
  <c r="S24" i="16" a="1"/>
  <c r="S24" i="16" s="1"/>
  <c r="U23" i="16" a="1"/>
  <c r="U23" i="16" s="1"/>
  <c r="T23" i="16" a="1"/>
  <c r="T23" i="16" s="1"/>
  <c r="S23" i="16" a="1"/>
  <c r="S23" i="16" s="1"/>
  <c r="U22" i="16" a="1"/>
  <c r="U22" i="16" s="1"/>
  <c r="T22" i="16" a="1"/>
  <c r="T22" i="16" s="1"/>
  <c r="S22" i="16" a="1"/>
  <c r="S22" i="16" s="1"/>
  <c r="U21" i="16" a="1"/>
  <c r="U21" i="16" s="1"/>
  <c r="T21" i="16" a="1"/>
  <c r="T21" i="16" s="1"/>
  <c r="S21" i="16" a="1"/>
  <c r="S21" i="16" s="1"/>
  <c r="U20" i="16" a="1"/>
  <c r="U20" i="16" s="1"/>
  <c r="T20" i="16" a="1"/>
  <c r="T20" i="16" s="1"/>
  <c r="U19" i="16" a="1"/>
  <c r="U19" i="16" s="1"/>
  <c r="T19" i="16" a="1"/>
  <c r="T19" i="16" s="1"/>
  <c r="S19" i="16" a="1"/>
  <c r="S19" i="16" s="1"/>
  <c r="S18" i="15" a="1"/>
  <c r="S18" i="15" s="1"/>
  <c r="F4" i="7" s="1"/>
  <c r="S19" i="15" a="1"/>
  <c r="S19" i="15" s="1"/>
  <c r="F9" i="7" s="1"/>
  <c r="S20" i="15" a="1"/>
  <c r="S20" i="15" s="1"/>
  <c r="F6" i="7" s="1"/>
  <c r="S21" i="15" a="1"/>
  <c r="S21" i="15" s="1"/>
  <c r="F10" i="7" s="1"/>
  <c r="S22" i="15" a="1"/>
  <c r="S22" i="15" s="1"/>
  <c r="S23" i="15" a="1"/>
  <c r="S23" i="15" s="1"/>
  <c r="F8" i="7" s="1"/>
  <c r="S24" i="15" a="1"/>
  <c r="S24" i="15" s="1"/>
  <c r="S25" i="15" a="1"/>
  <c r="S25" i="15" s="1"/>
  <c r="V25" i="15" s="1"/>
  <c r="S26" i="15" a="1"/>
  <c r="S26" i="15" s="1"/>
  <c r="S27" i="15" a="1"/>
  <c r="S27" i="15" s="1"/>
  <c r="S28" i="15" a="1"/>
  <c r="S28" i="15" s="1"/>
  <c r="S29" i="15" a="1"/>
  <c r="S29" i="15" s="1"/>
  <c r="S17" i="15" a="1"/>
  <c r="S17" i="15" s="1"/>
  <c r="F7" i="7" s="1"/>
  <c r="U29" i="15" a="1"/>
  <c r="U29" i="15" s="1"/>
  <c r="T29" i="15" a="1"/>
  <c r="T29" i="15" s="1"/>
  <c r="U28" i="15" a="1"/>
  <c r="U28" i="15" s="1"/>
  <c r="T28" i="15" a="1"/>
  <c r="T28" i="15" s="1"/>
  <c r="U27" i="15" a="1"/>
  <c r="U27" i="15" s="1"/>
  <c r="T27" i="15" a="1"/>
  <c r="T27" i="15" s="1"/>
  <c r="U26" i="15" a="1"/>
  <c r="U26" i="15" s="1"/>
  <c r="T26" i="15" a="1"/>
  <c r="T26" i="15" s="1"/>
  <c r="U25" i="15" a="1"/>
  <c r="U25" i="15" s="1"/>
  <c r="T25" i="15" a="1"/>
  <c r="T25" i="15" s="1"/>
  <c r="U24" i="15" a="1"/>
  <c r="U24" i="15" s="1"/>
  <c r="T24" i="15" a="1"/>
  <c r="T24" i="15" s="1"/>
  <c r="U23" i="15" a="1"/>
  <c r="U23" i="15" s="1"/>
  <c r="T23" i="15" a="1"/>
  <c r="T23" i="15" s="1"/>
  <c r="U22" i="15" a="1"/>
  <c r="U22" i="15" s="1"/>
  <c r="T22" i="15" a="1"/>
  <c r="T22" i="15" s="1"/>
  <c r="U21" i="15" a="1"/>
  <c r="U21" i="15" s="1"/>
  <c r="T21" i="15" a="1"/>
  <c r="T21" i="15" s="1"/>
  <c r="U20" i="15" a="1"/>
  <c r="U20" i="15" s="1"/>
  <c r="T20" i="15" a="1"/>
  <c r="T20" i="15" s="1"/>
  <c r="U19" i="15" a="1"/>
  <c r="U19" i="15" s="1"/>
  <c r="T19" i="15" a="1"/>
  <c r="T19" i="15" s="1"/>
  <c r="U18" i="15" a="1"/>
  <c r="U18" i="15" s="1"/>
  <c r="T18" i="15" a="1"/>
  <c r="T18" i="15" s="1"/>
  <c r="U17" i="15" a="1"/>
  <c r="U17" i="15" s="1"/>
  <c r="T17" i="15" a="1"/>
  <c r="T17" i="15" s="1"/>
  <c r="I18" i="15"/>
  <c r="I19" i="15"/>
  <c r="I20" i="15"/>
  <c r="I21" i="15"/>
  <c r="I22" i="15"/>
  <c r="I23" i="15"/>
  <c r="I24" i="15"/>
  <c r="I25" i="15"/>
  <c r="I17" i="15"/>
  <c r="D56" i="14"/>
  <c r="S21" i="14" s="1" a="1"/>
  <c r="S21" i="14" s="1"/>
  <c r="C9" i="7" s="1"/>
  <c r="V27" i="15" l="1"/>
  <c r="F12" i="7"/>
  <c r="V26" i="15"/>
  <c r="F11" i="7"/>
  <c r="V24" i="15"/>
  <c r="F14" i="7"/>
  <c r="V29" i="15"/>
  <c r="F15" i="7"/>
  <c r="V28" i="15"/>
  <c r="F13" i="7"/>
  <c r="V22" i="15"/>
  <c r="F5" i="7"/>
  <c r="V19" i="16"/>
  <c r="V29" i="16"/>
  <c r="V27" i="16"/>
  <c r="V28" i="16"/>
  <c r="V24" i="16"/>
  <c r="V30" i="16"/>
  <c r="V22" i="16"/>
  <c r="V23" i="16"/>
  <c r="V25" i="16"/>
  <c r="V20" i="16"/>
  <c r="V21" i="16"/>
  <c r="T31" i="14" a="1"/>
  <c r="T31" i="14" s="1"/>
  <c r="D15" i="7" s="1"/>
  <c r="T22" i="14" a="1"/>
  <c r="T22" i="14" s="1"/>
  <c r="D6" i="7" s="1"/>
  <c r="U28" i="14" a="1"/>
  <c r="U28" i="14" s="1"/>
  <c r="E11" i="7" s="1"/>
  <c r="U25" i="14" a="1"/>
  <c r="U25" i="14" s="1"/>
  <c r="E8" i="7" s="1"/>
  <c r="U22" i="14" a="1"/>
  <c r="U22" i="14" s="1"/>
  <c r="E6" i="7" s="1"/>
  <c r="S31" i="14" a="1"/>
  <c r="S31" i="14" s="1"/>
  <c r="C15" i="7" s="1"/>
  <c r="S26" i="14" a="1"/>
  <c r="S26" i="14" s="1"/>
  <c r="C14" i="7" s="1"/>
  <c r="S23" i="14" a="1"/>
  <c r="S23" i="14" s="1"/>
  <c r="C10" i="7" s="1"/>
  <c r="S19" i="14" a="1"/>
  <c r="S19" i="14" s="1"/>
  <c r="C7" i="7" s="1"/>
  <c r="T30" i="14" a="1"/>
  <c r="T30" i="14" s="1"/>
  <c r="D13" i="7" s="1"/>
  <c r="T27" i="14" a="1"/>
  <c r="T27" i="14" s="1"/>
  <c r="T24" i="14" a="1"/>
  <c r="T24" i="14" s="1"/>
  <c r="D5" i="7" s="1"/>
  <c r="T21" i="14" a="1"/>
  <c r="T21" i="14" s="1"/>
  <c r="D9" i="7" s="1"/>
  <c r="U30" i="14" a="1"/>
  <c r="U30" i="14" s="1"/>
  <c r="E13" i="7" s="1"/>
  <c r="U27" i="14" a="1"/>
  <c r="U27" i="14" s="1"/>
  <c r="U24" i="14" a="1"/>
  <c r="U24" i="14" s="1"/>
  <c r="E5" i="7" s="1"/>
  <c r="U21" i="14" a="1"/>
  <c r="U21" i="14" s="1"/>
  <c r="E9" i="7" s="1"/>
  <c r="S28" i="14" a="1"/>
  <c r="S28" i="14" s="1"/>
  <c r="C11" i="7" s="1"/>
  <c r="S25" i="14" a="1"/>
  <c r="S25" i="14" s="1"/>
  <c r="C8" i="7" s="1"/>
  <c r="S20" i="14" a="1"/>
  <c r="S20" i="14" s="1"/>
  <c r="C4" i="7" s="1"/>
  <c r="T28" i="14" a="1"/>
  <c r="T28" i="14" s="1"/>
  <c r="D11" i="7" s="1"/>
  <c r="U31" i="14" a="1"/>
  <c r="U31" i="14" s="1"/>
  <c r="E15" i="7" s="1"/>
  <c r="T19" i="14" a="1"/>
  <c r="T19" i="14" s="1"/>
  <c r="D7" i="7" s="1"/>
  <c r="T29" i="14" a="1"/>
  <c r="T29" i="14" s="1"/>
  <c r="D12" i="7" s="1"/>
  <c r="T26" i="14" a="1"/>
  <c r="T26" i="14" s="1"/>
  <c r="D14" i="7" s="1"/>
  <c r="T23" i="14" a="1"/>
  <c r="T23" i="14" s="1"/>
  <c r="D10" i="7" s="1"/>
  <c r="U29" i="14" a="1"/>
  <c r="U29" i="14" s="1"/>
  <c r="E12" i="7" s="1"/>
  <c r="U23" i="14" a="1"/>
  <c r="U23" i="14" s="1"/>
  <c r="E10" i="7" s="1"/>
  <c r="S30" i="14" a="1"/>
  <c r="S30" i="14" s="1"/>
  <c r="C13" i="7" s="1"/>
  <c r="S27" i="14" a="1"/>
  <c r="S27" i="14" s="1"/>
  <c r="S22" i="14" a="1"/>
  <c r="S22" i="14" s="1"/>
  <c r="U19" i="14" a="1"/>
  <c r="U19" i="14" s="1"/>
  <c r="E7" i="7" s="1"/>
  <c r="T25" i="14" a="1"/>
  <c r="T25" i="14" s="1"/>
  <c r="D8" i="7" s="1"/>
  <c r="T20" i="14" a="1"/>
  <c r="T20" i="14" s="1"/>
  <c r="D4" i="7" s="1"/>
  <c r="U26" i="14" a="1"/>
  <c r="U26" i="14" s="1"/>
  <c r="E14" i="7" s="1"/>
  <c r="U20" i="14" a="1"/>
  <c r="U20" i="14" s="1"/>
  <c r="E4" i="7" s="1"/>
  <c r="S29" i="14" a="1"/>
  <c r="S29" i="14" s="1"/>
  <c r="C12" i="7" s="1"/>
  <c r="S24" i="14" a="1"/>
  <c r="S24" i="14" s="1"/>
  <c r="C5" i="7" s="1"/>
  <c r="V20" i="15"/>
  <c r="V23" i="15"/>
  <c r="V17" i="15"/>
  <c r="V18" i="15"/>
  <c r="V19" i="15"/>
  <c r="V21" i="15"/>
  <c r="M20" i="14"/>
  <c r="M21" i="14"/>
  <c r="M22" i="14"/>
  <c r="M23" i="14"/>
  <c r="M24" i="14"/>
  <c r="M25" i="14"/>
  <c r="M26" i="14"/>
  <c r="M27" i="14"/>
  <c r="M28" i="14"/>
  <c r="M29" i="14"/>
  <c r="M30" i="14"/>
  <c r="M31" i="14"/>
  <c r="M32" i="14"/>
  <c r="M33" i="14"/>
  <c r="M34" i="14"/>
  <c r="M35" i="14"/>
  <c r="M36" i="14"/>
  <c r="M37" i="14"/>
  <c r="M38" i="14"/>
  <c r="M39" i="14"/>
  <c r="M40" i="14"/>
  <c r="M41" i="14"/>
  <c r="M42" i="14"/>
  <c r="M43" i="14"/>
  <c r="M44" i="14"/>
  <c r="M45" i="14"/>
  <c r="M46" i="14"/>
  <c r="M47" i="14"/>
  <c r="M48" i="14"/>
  <c r="M49" i="14"/>
  <c r="M50" i="14"/>
  <c r="M51" i="14"/>
  <c r="M52" i="14"/>
  <c r="M53" i="14"/>
  <c r="M54" i="14"/>
  <c r="M55" i="14"/>
  <c r="M19" i="14"/>
  <c r="K20" i="14"/>
  <c r="K21" i="14"/>
  <c r="K22" i="14"/>
  <c r="K23" i="14"/>
  <c r="K24" i="14"/>
  <c r="K25" i="14"/>
  <c r="K26" i="14"/>
  <c r="K27" i="14"/>
  <c r="K28" i="14"/>
  <c r="K29" i="14"/>
  <c r="K30" i="14"/>
  <c r="K31" i="14"/>
  <c r="K32" i="14"/>
  <c r="K33" i="14"/>
  <c r="K34" i="14"/>
  <c r="K35" i="14"/>
  <c r="K36" i="14"/>
  <c r="K37" i="14"/>
  <c r="K38" i="14"/>
  <c r="K39" i="14"/>
  <c r="K40" i="14"/>
  <c r="K41" i="14"/>
  <c r="K42" i="14"/>
  <c r="K43" i="14"/>
  <c r="K44" i="14"/>
  <c r="K45" i="14"/>
  <c r="K46" i="14"/>
  <c r="K47" i="14"/>
  <c r="K48" i="14"/>
  <c r="K49" i="14"/>
  <c r="K50" i="14"/>
  <c r="K51" i="14"/>
  <c r="K52" i="14"/>
  <c r="K53" i="14"/>
  <c r="K54" i="14"/>
  <c r="K55" i="14"/>
  <c r="K19" i="14"/>
  <c r="I20" i="14"/>
  <c r="I21" i="14"/>
  <c r="I22" i="14"/>
  <c r="I23" i="14"/>
  <c r="I24" i="14"/>
  <c r="I25" i="14"/>
  <c r="I26" i="14"/>
  <c r="I27" i="14"/>
  <c r="I28" i="14"/>
  <c r="I29" i="14"/>
  <c r="I30" i="14"/>
  <c r="I31" i="14"/>
  <c r="I32" i="14"/>
  <c r="I33" i="14"/>
  <c r="I34" i="14"/>
  <c r="I35" i="14"/>
  <c r="I36" i="14"/>
  <c r="I37" i="14"/>
  <c r="I38" i="14"/>
  <c r="I39" i="14"/>
  <c r="I40" i="14"/>
  <c r="I41" i="14"/>
  <c r="I42" i="14"/>
  <c r="I43" i="14"/>
  <c r="I44" i="14"/>
  <c r="I45" i="14"/>
  <c r="I46" i="14"/>
  <c r="I47" i="14"/>
  <c r="I48" i="14"/>
  <c r="I49" i="14"/>
  <c r="I50" i="14"/>
  <c r="I51" i="14"/>
  <c r="I52" i="14"/>
  <c r="I53" i="14"/>
  <c r="I54" i="14"/>
  <c r="I55" i="14"/>
  <c r="I19" i="14"/>
  <c r="L56" i="14"/>
  <c r="J56" i="14"/>
  <c r="H56" i="14"/>
  <c r="V22" i="14" l="1"/>
  <c r="C6" i="7"/>
  <c r="V19" i="14"/>
  <c r="V24" i="14"/>
  <c r="V25" i="14"/>
  <c r="V21" i="14"/>
  <c r="V28" i="14"/>
  <c r="V31" i="14"/>
  <c r="V29" i="14"/>
  <c r="V30" i="14"/>
  <c r="V26" i="14"/>
  <c r="V27" i="14"/>
  <c r="V20" i="14"/>
  <c r="V23" i="14"/>
  <c r="T3" i="12"/>
  <c r="S10" i="13" l="1"/>
  <c r="R10" i="13"/>
  <c r="Q10" i="13"/>
  <c r="N10" i="13"/>
  <c r="M10" i="13"/>
  <c r="L10" i="13"/>
  <c r="K10" i="13"/>
  <c r="J10" i="13"/>
  <c r="F10" i="13"/>
  <c r="E10" i="13"/>
  <c r="S9" i="13"/>
  <c r="R9" i="13"/>
  <c r="Q9" i="13"/>
  <c r="N9" i="13"/>
  <c r="M9" i="13"/>
  <c r="L9" i="13"/>
  <c r="K9" i="13"/>
  <c r="J9" i="13"/>
  <c r="F9" i="13"/>
  <c r="E9" i="13"/>
  <c r="N8" i="13"/>
  <c r="M8" i="13"/>
  <c r="L8" i="13"/>
  <c r="K8" i="13"/>
  <c r="J8" i="13"/>
  <c r="I8" i="13"/>
  <c r="H8" i="13"/>
  <c r="G8" i="13"/>
  <c r="F8" i="13"/>
  <c r="E8" i="13"/>
  <c r="S7" i="13"/>
  <c r="R7" i="13"/>
  <c r="Q7" i="13"/>
  <c r="N7" i="13"/>
  <c r="M7" i="13"/>
  <c r="L7" i="13"/>
  <c r="K7" i="13"/>
  <c r="J7" i="13"/>
  <c r="F7" i="13"/>
  <c r="E7" i="13"/>
  <c r="S6" i="13"/>
  <c r="R6" i="13"/>
  <c r="Q6" i="13"/>
  <c r="N6" i="13"/>
  <c r="M6" i="13"/>
  <c r="K6" i="13"/>
  <c r="I6" i="13"/>
  <c r="H6" i="13"/>
  <c r="G6" i="13"/>
  <c r="F6" i="13"/>
  <c r="E6" i="13"/>
  <c r="S5" i="13"/>
  <c r="R5" i="13"/>
  <c r="Q5" i="13"/>
  <c r="N5" i="13"/>
  <c r="M5" i="13"/>
  <c r="K5" i="13"/>
  <c r="F5" i="13"/>
  <c r="E5" i="13"/>
  <c r="S4" i="13"/>
  <c r="R4" i="13"/>
  <c r="Q4" i="13"/>
  <c r="N4" i="13"/>
  <c r="M4" i="13"/>
  <c r="K4" i="13"/>
  <c r="I4" i="13"/>
  <c r="H4" i="13"/>
  <c r="G4" i="13"/>
  <c r="F4" i="13"/>
  <c r="E4" i="13"/>
  <c r="N3" i="13"/>
  <c r="M3" i="13"/>
  <c r="K3" i="13"/>
  <c r="I3" i="13"/>
  <c r="H3" i="13"/>
  <c r="G3" i="13"/>
  <c r="F3" i="13"/>
  <c r="E3" i="13"/>
  <c r="W26" i="8" l="1" a="1"/>
  <c r="W26" i="8" s="1"/>
  <c r="V26" i="8" a="1"/>
  <c r="V26" i="8" s="1"/>
  <c r="T26" i="8" a="1"/>
  <c r="T26" i="8" s="1"/>
  <c r="W25" i="8" a="1"/>
  <c r="W25" i="8" s="1"/>
  <c r="V25" i="8" a="1"/>
  <c r="V25" i="8" s="1"/>
  <c r="T25" i="8" a="1"/>
  <c r="T25" i="8" s="1"/>
  <c r="W24" i="8" a="1"/>
  <c r="W24" i="8" s="1"/>
  <c r="V24" i="8" a="1"/>
  <c r="V24" i="8" s="1"/>
  <c r="T24" i="8" a="1"/>
  <c r="T24" i="8" s="1"/>
  <c r="W23" i="8" a="1"/>
  <c r="W23" i="8" s="1"/>
  <c r="V23" i="8" a="1"/>
  <c r="V23" i="8" s="1"/>
  <c r="T23" i="8" a="1"/>
  <c r="T23" i="8" s="1"/>
  <c r="L59" i="8"/>
  <c r="L58" i="8"/>
  <c r="L57" i="8"/>
  <c r="L56" i="8"/>
  <c r="L55" i="8"/>
  <c r="L54" i="8"/>
  <c r="L53" i="8"/>
  <c r="L52" i="8"/>
  <c r="L51" i="8"/>
  <c r="L50" i="8"/>
  <c r="L49" i="8"/>
  <c r="L48" i="8"/>
  <c r="L47" i="8"/>
  <c r="L46" i="8"/>
  <c r="L45" i="8"/>
  <c r="L44" i="8"/>
  <c r="L43" i="8"/>
  <c r="L42" i="8"/>
  <c r="L41" i="8"/>
  <c r="L40" i="8"/>
  <c r="L39" i="8"/>
  <c r="L38" i="8"/>
  <c r="L37" i="8"/>
  <c r="L36" i="8"/>
  <c r="L35" i="8"/>
  <c r="L34" i="8"/>
  <c r="L33" i="8"/>
  <c r="L32" i="8"/>
  <c r="L31" i="8"/>
  <c r="L30" i="8"/>
  <c r="L29" i="8"/>
  <c r="L28" i="8"/>
  <c r="L27" i="8"/>
  <c r="L26" i="8"/>
  <c r="L25" i="8"/>
  <c r="L24" i="8"/>
  <c r="L23" i="8"/>
  <c r="L22" i="8"/>
  <c r="L21" i="8"/>
  <c r="L20" i="8"/>
  <c r="L19" i="8"/>
  <c r="L18" i="8"/>
  <c r="L17" i="8"/>
  <c r="L16" i="8"/>
  <c r="W18" i="8" a="1"/>
  <c r="W18" i="8" s="1"/>
  <c r="W21" i="8" a="1"/>
  <c r="W21" i="8" s="1"/>
  <c r="W20" i="8" a="1"/>
  <c r="W20" i="8" s="1"/>
  <c r="W16" i="8" a="1"/>
  <c r="W16" i="8" s="1"/>
  <c r="W19" i="8" a="1"/>
  <c r="W19" i="8" s="1"/>
  <c r="W17" i="8" a="1"/>
  <c r="W17" i="8" s="1"/>
  <c r="W22" i="8" a="1"/>
  <c r="W22" i="8" s="1"/>
  <c r="V18" i="8" a="1"/>
  <c r="V18" i="8" s="1"/>
  <c r="V21" i="8" a="1"/>
  <c r="V21" i="8" s="1"/>
  <c r="V20" i="8" a="1"/>
  <c r="V20" i="8" s="1"/>
  <c r="V16" i="8" a="1"/>
  <c r="V16" i="8" s="1"/>
  <c r="V19" i="8" a="1"/>
  <c r="V19" i="8" s="1"/>
  <c r="V17" i="8" a="1"/>
  <c r="V17" i="8" s="1"/>
  <c r="V22" i="8" a="1"/>
  <c r="V22" i="8" s="1"/>
  <c r="W15" i="8" a="1"/>
  <c r="W15" i="8" s="1"/>
  <c r="V15" i="8" a="1"/>
  <c r="V15" i="8" s="1"/>
  <c r="T22" i="8" a="1"/>
  <c r="T22" i="8" s="1"/>
  <c r="T17" i="8" a="1"/>
  <c r="T17" i="8" s="1"/>
  <c r="T19" i="8" a="1"/>
  <c r="T19" i="8" s="1"/>
  <c r="T16" i="8" a="1"/>
  <c r="T16" i="8" s="1"/>
  <c r="T20" i="8" a="1"/>
  <c r="T20" i="8" s="1"/>
  <c r="T21" i="8" a="1"/>
  <c r="T21" i="8" s="1"/>
  <c r="T18" i="8" a="1"/>
  <c r="T18" i="8" s="1"/>
  <c r="T15" i="8" a="1"/>
  <c r="T15" i="8" s="1"/>
  <c r="I59" i="8"/>
  <c r="I58" i="8"/>
  <c r="I57" i="8"/>
  <c r="I56" i="8"/>
  <c r="I55" i="8"/>
  <c r="I54" i="8"/>
  <c r="I53" i="8"/>
  <c r="I52" i="8"/>
  <c r="I51" i="8"/>
  <c r="I50" i="8"/>
  <c r="I49" i="8"/>
  <c r="I48" i="8"/>
  <c r="I47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22" i="8"/>
  <c r="I20" i="8"/>
  <c r="I19" i="8"/>
  <c r="I18" i="8"/>
  <c r="I17" i="8"/>
  <c r="I16" i="8"/>
  <c r="I15" i="8"/>
  <c r="H60" i="8"/>
  <c r="G7" i="13" l="1"/>
  <c r="H5" i="13"/>
  <c r="J6" i="13"/>
  <c r="L5" i="13"/>
  <c r="G10" i="13"/>
  <c r="I5" i="13"/>
  <c r="I10" i="13"/>
  <c r="G9" i="13"/>
  <c r="I7" i="13"/>
  <c r="L4" i="13"/>
  <c r="J3" i="13"/>
  <c r="U16" i="8" a="1"/>
  <c r="U16" i="8" s="1"/>
  <c r="V71" i="3"/>
  <c r="I9" i="13"/>
  <c r="J5" i="13"/>
  <c r="L3" i="13"/>
  <c r="L6" i="13"/>
  <c r="H9" i="13"/>
  <c r="J4" i="13"/>
  <c r="H10" i="13"/>
  <c r="G5" i="13"/>
  <c r="H7" i="13"/>
  <c r="S21" i="8" a="1"/>
  <c r="S21" i="8" s="1"/>
  <c r="U15" i="8" a="1"/>
  <c r="U15" i="8" s="1"/>
  <c r="S25" i="8" a="1"/>
  <c r="S25" i="8" s="1"/>
  <c r="U17" i="8" a="1"/>
  <c r="U17" i="8" s="1"/>
  <c r="U20" i="8" a="1"/>
  <c r="U20" i="8" s="1"/>
  <c r="S20" i="8" a="1"/>
  <c r="S20" i="8" s="1"/>
  <c r="U19" i="8" a="1"/>
  <c r="U19" i="8" s="1"/>
  <c r="U25" i="8" a="1"/>
  <c r="U25" i="8" s="1"/>
  <c r="S16" i="8" a="1"/>
  <c r="S16" i="8" s="1"/>
  <c r="S24" i="8" a="1"/>
  <c r="S24" i="8" s="1"/>
  <c r="S19" i="8" a="1"/>
  <c r="S19" i="8" s="1"/>
  <c r="H6" i="8"/>
  <c r="S17" i="8" a="1"/>
  <c r="S17" i="8" s="1"/>
  <c r="U21" i="8" a="1"/>
  <c r="U21" i="8" s="1"/>
  <c r="U24" i="8" a="1"/>
  <c r="U24" i="8" s="1"/>
  <c r="S26" i="8" a="1"/>
  <c r="S26" i="8" s="1"/>
  <c r="H7" i="8"/>
  <c r="S22" i="8" a="1"/>
  <c r="S22" i="8" s="1"/>
  <c r="U18" i="8" a="1"/>
  <c r="U18" i="8" s="1"/>
  <c r="S23" i="8" a="1"/>
  <c r="S23" i="8" s="1"/>
  <c r="S15" i="8" a="1"/>
  <c r="S15" i="8" s="1"/>
  <c r="U26" i="8" a="1"/>
  <c r="U26" i="8" s="1"/>
  <c r="S18" i="8" a="1"/>
  <c r="S18" i="8" s="1"/>
  <c r="U22" i="8" a="1"/>
  <c r="U22" i="8" s="1"/>
  <c r="U23" i="8" a="1"/>
  <c r="U23" i="8" s="1"/>
  <c r="V69" i="3"/>
  <c r="V25" i="3" l="1"/>
  <c r="V67" i="3"/>
  <c r="V42" i="3"/>
  <c r="X17" i="8"/>
  <c r="X20" i="8"/>
  <c r="T4" i="13"/>
  <c r="V4" i="13" s="1"/>
  <c r="T10" i="13"/>
  <c r="V10" i="13" s="1"/>
  <c r="R8" i="13"/>
  <c r="X15" i="8"/>
  <c r="V44" i="3"/>
  <c r="T5" i="13"/>
  <c r="V5" i="13" s="1"/>
  <c r="V39" i="3"/>
  <c r="T6" i="13"/>
  <c r="V6" i="13" s="1"/>
  <c r="Q8" i="13"/>
  <c r="R3" i="13"/>
  <c r="S8" i="13"/>
  <c r="T9" i="13"/>
  <c r="V9" i="13" s="1"/>
  <c r="Q3" i="13"/>
  <c r="S3" i="13"/>
  <c r="T7" i="13"/>
  <c r="V7" i="13" s="1"/>
  <c r="X16" i="8"/>
  <c r="X24" i="8"/>
  <c r="X26" i="8"/>
  <c r="X19" i="8"/>
  <c r="X22" i="8"/>
  <c r="X21" i="8"/>
  <c r="X25" i="8"/>
  <c r="X18" i="8"/>
  <c r="X23" i="8"/>
  <c r="V85" i="3"/>
  <c r="V49" i="3"/>
  <c r="V63" i="3"/>
  <c r="V45" i="3"/>
  <c r="V18" i="3"/>
  <c r="T3" i="13" l="1"/>
  <c r="V3" i="13" s="1"/>
  <c r="V51" i="3"/>
  <c r="V7" i="3"/>
  <c r="T8" i="13"/>
  <c r="V8" i="13" s="1"/>
  <c r="V8" i="3"/>
  <c r="V15" i="3"/>
  <c r="V46" i="3"/>
  <c r="V26" i="3"/>
  <c r="V36" i="3"/>
  <c r="V79" i="3"/>
  <c r="V34" i="3"/>
  <c r="V68" i="3"/>
  <c r="V86" i="3"/>
  <c r="V77" i="3"/>
  <c r="V73" i="3"/>
  <c r="V65" i="3"/>
  <c r="V40" i="3"/>
  <c r="V43" i="3"/>
  <c r="V80" i="3"/>
  <c r="V10" i="3"/>
  <c r="V5" i="3"/>
  <c r="V75" i="3"/>
  <c r="V28" i="3"/>
  <c r="V33" i="3"/>
  <c r="V32" i="3"/>
  <c r="V84" i="3"/>
  <c r="V61" i="3"/>
  <c r="V23" i="3"/>
  <c r="V22" i="3"/>
  <c r="V6" i="3"/>
  <c r="V17" i="3"/>
  <c r="V27" i="3"/>
  <c r="V29" i="3"/>
  <c r="V59" i="3"/>
  <c r="V41" i="3"/>
  <c r="V66" i="3"/>
  <c r="V55" i="3"/>
  <c r="V74" i="3"/>
  <c r="V76" i="3"/>
  <c r="V58" i="3"/>
  <c r="V57" i="3"/>
  <c r="V53" i="3"/>
  <c r="V72" i="3"/>
  <c r="V82" i="3"/>
  <c r="V64" i="3"/>
  <c r="V83" i="3"/>
  <c r="V70" i="3"/>
  <c r="V54" i="3"/>
  <c r="V12" i="3"/>
  <c r="V19" i="3"/>
  <c r="V11" i="3"/>
  <c r="V9" i="3"/>
  <c r="V48" i="3"/>
  <c r="V35" i="3"/>
  <c r="V78" i="3"/>
  <c r="V47" i="3"/>
  <c r="V81" i="3"/>
  <c r="V30" i="3"/>
  <c r="V24" i="3" l="1"/>
  <c r="V13" i="3"/>
  <c r="V3" i="3"/>
  <c r="V4" i="3"/>
  <c r="U20" i="17" a="1"/>
  <c r="U20" i="17" s="1"/>
  <c r="T20" i="17" a="1"/>
  <c r="T20" i="17" s="1"/>
  <c r="V20" i="17" s="1"/>
  <c r="U30" i="17" a="1"/>
  <c r="U30" i="17" s="1"/>
  <c r="T30" i="17" a="1"/>
  <c r="T30" i="17" s="1"/>
  <c r="V30" i="17" s="1"/>
  <c r="U22" i="17" a="1"/>
  <c r="U22" i="17" s="1"/>
  <c r="T22" i="17" a="1"/>
  <c r="T22" i="17" s="1"/>
  <c r="V22" i="17" s="1"/>
  <c r="T32" i="17" a="1"/>
  <c r="T32" i="17" s="1"/>
  <c r="U32" i="17" a="1"/>
  <c r="U32" i="17" s="1"/>
  <c r="V32" i="17"/>
  <c r="T28" i="17" a="1"/>
  <c r="T28" i="17" s="1"/>
  <c r="V28" i="17" s="1"/>
  <c r="U28" i="17" a="1"/>
  <c r="U28" i="17" s="1"/>
  <c r="T26" i="17" a="1"/>
  <c r="T26" i="17" s="1"/>
  <c r="V26" i="17" s="1"/>
  <c r="U26" i="17" a="1"/>
  <c r="U26" i="17" s="1"/>
  <c r="T29" i="17" a="1"/>
  <c r="T29" i="17" s="1"/>
  <c r="V29" i="17"/>
  <c r="U29" i="17" a="1"/>
  <c r="U29" i="17" s="1"/>
  <c r="T24" i="17" a="1"/>
  <c r="T24" i="17" s="1"/>
  <c r="V24" i="17" s="1"/>
  <c r="U24" i="17" a="1"/>
  <c r="U24" i="17" s="1"/>
  <c r="T21" i="17" a="1"/>
  <c r="T21" i="17" s="1"/>
  <c r="V21" i="17" s="1"/>
  <c r="U21" i="17" a="1"/>
  <c r="U21" i="17" s="1"/>
  <c r="U25" i="17" a="1"/>
  <c r="U25" i="17" s="1"/>
  <c r="T25" i="17" a="1"/>
  <c r="T25" i="17" s="1"/>
  <c r="V25" i="17" s="1"/>
  <c r="U27" i="17" a="1"/>
  <c r="U27" i="17" s="1"/>
  <c r="T27" i="17" a="1"/>
  <c r="T27" i="17" s="1"/>
  <c r="V27" i="17" s="1"/>
  <c r="T31" i="17" a="1"/>
  <c r="T31" i="17" s="1"/>
  <c r="U31" i="17" a="1"/>
  <c r="U31" i="17" s="1"/>
  <c r="V31" i="17"/>
  <c r="T23" i="17" a="1"/>
  <c r="T23" i="17" s="1"/>
  <c r="V23" i="17" s="1"/>
  <c r="U23" i="17" a="1"/>
  <c r="U23" i="17" s="1"/>
</calcChain>
</file>

<file path=xl/comments1.xml><?xml version="1.0" encoding="utf-8"?>
<comments xmlns="http://schemas.openxmlformats.org/spreadsheetml/2006/main">
  <authors>
    <author>Rok Golob</author>
  </authors>
  <commentList>
    <comment ref="E2" authorId="0">
      <text>
        <r>
          <rPr>
            <b/>
            <sz val="9"/>
            <color indexed="81"/>
            <rFont val="Tahoma"/>
            <charset val="1"/>
          </rPr>
          <t>PWC T1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2" authorId="0">
      <text>
        <r>
          <rPr>
            <sz val="9"/>
            <color indexed="81"/>
            <rFont val="Tahoma"/>
            <charset val="1"/>
          </rPr>
          <t>PWC T2</t>
        </r>
      </text>
    </comment>
    <comment ref="G2" authorId="0">
      <text>
        <r>
          <rPr>
            <b/>
            <sz val="9"/>
            <color indexed="81"/>
            <rFont val="Tahoma"/>
            <charset val="1"/>
          </rPr>
          <t>PWC T3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H2" authorId="0">
      <text>
        <r>
          <rPr>
            <sz val="9"/>
            <color indexed="81"/>
            <rFont val="Tahoma"/>
            <charset val="1"/>
          </rPr>
          <t xml:space="preserve">PARA ŠTAJERKA T1
</t>
        </r>
      </text>
    </comment>
    <comment ref="I2" authorId="0">
      <text>
        <r>
          <rPr>
            <sz val="9"/>
            <color indexed="81"/>
            <rFont val="Tahoma"/>
            <charset val="1"/>
          </rPr>
          <t xml:space="preserve">ADRENALIN T1
</t>
        </r>
      </text>
    </comment>
    <comment ref="J2" authorId="0">
      <text>
        <r>
          <rPr>
            <b/>
            <sz val="9"/>
            <color indexed="81"/>
            <rFont val="Tahoma"/>
            <charset val="1"/>
          </rPr>
          <t>ADRENALIN T2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2" authorId="0">
      <text>
        <r>
          <rPr>
            <b/>
            <sz val="9"/>
            <color indexed="81"/>
            <rFont val="Tahoma"/>
            <charset val="1"/>
          </rPr>
          <t>ADRENALIN T3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L2" authorId="0">
      <text>
        <r>
          <rPr>
            <b/>
            <sz val="9"/>
            <color indexed="81"/>
            <rFont val="Tahoma"/>
            <charset val="1"/>
          </rPr>
          <t>RATITOVEC T1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M2" authorId="0">
      <text>
        <r>
          <rPr>
            <b/>
            <sz val="9"/>
            <color indexed="81"/>
            <rFont val="Tahoma"/>
            <charset val="1"/>
          </rPr>
          <t>RATITOVEC T2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N2" authorId="0">
      <text>
        <r>
          <rPr>
            <b/>
            <sz val="9"/>
            <color indexed="81"/>
            <rFont val="Tahoma"/>
            <charset val="1"/>
          </rPr>
          <t>RATITOVEC T3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O2" authorId="0">
      <text>
        <r>
          <rPr>
            <b/>
            <sz val="9"/>
            <color indexed="81"/>
            <rFont val="Tahoma"/>
            <charset val="1"/>
          </rPr>
          <t>DP T1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P2" authorId="0">
      <text>
        <r>
          <rPr>
            <b/>
            <sz val="9"/>
            <color indexed="81"/>
            <rFont val="Tahoma"/>
            <charset val="1"/>
          </rPr>
          <t>SocaValley T1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Q2" authorId="0">
      <text>
        <r>
          <rPr>
            <b/>
            <sz val="9"/>
            <color indexed="81"/>
            <rFont val="Tahoma"/>
            <charset val="1"/>
          </rPr>
          <t>SocaValley T2</t>
        </r>
      </text>
    </comment>
    <comment ref="R2" authorId="0">
      <text>
        <r>
          <rPr>
            <b/>
            <sz val="9"/>
            <color indexed="81"/>
            <rFont val="Tahoma"/>
            <charset val="1"/>
          </rPr>
          <t>SocaValley T3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S2" authorId="0">
      <text>
        <r>
          <rPr>
            <b/>
            <sz val="9"/>
            <color indexed="81"/>
            <rFont val="Tahoma"/>
            <charset val="1"/>
          </rPr>
          <t>SocaValley T4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<sst xmlns="http://schemas.openxmlformats.org/spreadsheetml/2006/main" count="1846" uniqueCount="452">
  <si>
    <t>Overall</t>
  </si>
  <si>
    <t>Total results</t>
  </si>
  <si>
    <t>Task</t>
  </si>
  <si>
    <t>Date</t>
  </si>
  <si>
    <t>Distance</t>
  </si>
  <si>
    <t>T1 Task 1</t>
  </si>
  <si>
    <t>T3 Task 3</t>
  </si>
  <si>
    <t>#</t>
  </si>
  <si>
    <t>Id</t>
  </si>
  <si>
    <t>Name</t>
  </si>
  <si>
    <t>Glider</t>
  </si>
  <si>
    <t>Sponsor</t>
  </si>
  <si>
    <t>T 1</t>
  </si>
  <si>
    <t>T 2</t>
  </si>
  <si>
    <t>T 3</t>
  </si>
  <si>
    <t>T 4</t>
  </si>
  <si>
    <t>Jurij Vidic</t>
  </si>
  <si>
    <t>Ozone Enzo</t>
  </si>
  <si>
    <t>Dušan Orož</t>
  </si>
  <si>
    <t>OZONE ENZO</t>
  </si>
  <si>
    <t>Marko Novak</t>
  </si>
  <si>
    <t>nowa d.o.o.</t>
  </si>
  <si>
    <t>Dušan Durkovič</t>
  </si>
  <si>
    <t>Primož Podobnik</t>
  </si>
  <si>
    <t>Triple Seven Rook</t>
  </si>
  <si>
    <t>Tomaž Eržen</t>
  </si>
  <si>
    <t>www.GearForFly.com, www.pronet-kr.si</t>
  </si>
  <si>
    <t>OZONE MANTRA M4</t>
  </si>
  <si>
    <t>-</t>
  </si>
  <si>
    <t>Damjan Čretnik</t>
  </si>
  <si>
    <t>NIVIUK ARTIK 3 25</t>
  </si>
  <si>
    <t>www.lintvar.si</t>
  </si>
  <si>
    <t>Primož Suša</t>
  </si>
  <si>
    <t>TRIPLE SEVEN GLIDERS ROOK</t>
  </si>
  <si>
    <t>Urban Valič</t>
  </si>
  <si>
    <t>Jože Molek</t>
  </si>
  <si>
    <t>Tilen Ceglar</t>
  </si>
  <si>
    <t>NIVIUK ARTIK 3</t>
  </si>
  <si>
    <t>Aljaž Valič</t>
  </si>
  <si>
    <t>NOVA TRITON</t>
  </si>
  <si>
    <t>Klemen Peljhan</t>
  </si>
  <si>
    <t>Bowling City</t>
  </si>
  <si>
    <t>Mitja Jančič</t>
  </si>
  <si>
    <t>Grega Rutar</t>
  </si>
  <si>
    <t>DPL Posočje</t>
  </si>
  <si>
    <t>Stojan Kranjc</t>
  </si>
  <si>
    <t>Aleš Lipušček</t>
  </si>
  <si>
    <t>AXIS VENUS 2</t>
  </si>
  <si>
    <t>Primoz Jan</t>
  </si>
  <si>
    <t>Mohor Prevc</t>
  </si>
  <si>
    <t>Bojan Gaberšek</t>
  </si>
  <si>
    <t>Rok Vegelj</t>
  </si>
  <si>
    <t>Niviuk Peak2</t>
  </si>
  <si>
    <t>Jošt Napret</t>
  </si>
  <si>
    <t>Triple Seven Gliders</t>
  </si>
  <si>
    <t>Mojca Pišek</t>
  </si>
  <si>
    <t>Miha Senica</t>
  </si>
  <si>
    <t>NOVA FACTOR</t>
  </si>
  <si>
    <t>Simon Konavec</t>
  </si>
  <si>
    <t>Gin Boomerang GTO</t>
  </si>
  <si>
    <t>Tomaž Trstenjak</t>
  </si>
  <si>
    <t>NIVIUK ICEPEAK 6</t>
  </si>
  <si>
    <t>Rok Golob</t>
  </si>
  <si>
    <t>David Bider</t>
  </si>
  <si>
    <t>ADVANCE SIGMA 6</t>
  </si>
  <si>
    <t>Edo Govekar</t>
  </si>
  <si>
    <t>Tanika Virtovsek</t>
  </si>
  <si>
    <t>NIVIUK PEAK</t>
  </si>
  <si>
    <t>MAC-PARA MARVEL</t>
  </si>
  <si>
    <t>Brigita Plemenitaš</t>
  </si>
  <si>
    <t>NOVA ION 2</t>
  </si>
  <si>
    <t>Stane Jakopič</t>
  </si>
  <si>
    <t>Rok Dolinšek</t>
  </si>
  <si>
    <t>NOVA FACTOR 2</t>
  </si>
  <si>
    <t>Igor Eržen</t>
  </si>
  <si>
    <t>Hotel Creina d.o.o., GBD d.d., Balinoa d.o.o.</t>
  </si>
  <si>
    <t>Miha Kavčič</t>
  </si>
  <si>
    <t>Primož Ciglič</t>
  </si>
  <si>
    <t>Nova Factor 2</t>
  </si>
  <si>
    <t>Klavdij Rakušček</t>
  </si>
  <si>
    <t>AIRCROSS UCROSS</t>
  </si>
  <si>
    <t>Matej Belčič</t>
  </si>
  <si>
    <t>Nikolaj Činku</t>
  </si>
  <si>
    <t>Matjan Žgajner</t>
  </si>
  <si>
    <t>Toni Pljakoski</t>
  </si>
  <si>
    <t>Jernej Štefanec</t>
  </si>
  <si>
    <t>Miran Fridau</t>
  </si>
  <si>
    <t>Uroš Ficko</t>
  </si>
  <si>
    <t>Robin Papež</t>
  </si>
  <si>
    <t>T 5</t>
  </si>
  <si>
    <t>T 6</t>
  </si>
  <si>
    <t>T 7</t>
  </si>
  <si>
    <t>Skupno</t>
  </si>
  <si>
    <t>Damjan Lotrič</t>
  </si>
  <si>
    <t>TripleSeven Gliders</t>
  </si>
  <si>
    <t>Agring</t>
  </si>
  <si>
    <t>Tomaž Toplak</t>
  </si>
  <si>
    <t>Polet NG</t>
  </si>
  <si>
    <t>Sandi Kristić</t>
  </si>
  <si>
    <t>OZONE DELTA M</t>
  </si>
  <si>
    <t>www.skiil.si</t>
  </si>
  <si>
    <t>Alojz Tovornik</t>
  </si>
  <si>
    <t>NIVIUK IP6</t>
  </si>
  <si>
    <t>www.metujmania.com</t>
  </si>
  <si>
    <t>Boštjan Svetlin</t>
  </si>
  <si>
    <t>Miha Razinger</t>
  </si>
  <si>
    <t>OZONE LM4</t>
  </si>
  <si>
    <t>PAMA d.o.o ,T&amp;T Air Šport - Tehnik</t>
  </si>
  <si>
    <t>Nejc Hrovat</t>
  </si>
  <si>
    <t>Andrej Erznožnik</t>
  </si>
  <si>
    <t>Anže Pristov</t>
  </si>
  <si>
    <t>NIVIUK IC6</t>
  </si>
  <si>
    <t>Rigips Slovenija</t>
  </si>
  <si>
    <t>Rok Obid</t>
  </si>
  <si>
    <t>Sebastjan Kostadinovič</t>
  </si>
  <si>
    <t>GRADIENT AVAX XC 2</t>
  </si>
  <si>
    <t>Špela Šterk</t>
  </si>
  <si>
    <t>NOVA MENTOR 2</t>
  </si>
  <si>
    <t>Tanika Virtovšek</t>
  </si>
  <si>
    <t>NIVIUK ARTIK3</t>
  </si>
  <si>
    <t>SWING ASTRAL 6</t>
  </si>
  <si>
    <t>Topit d.o.o.</t>
  </si>
  <si>
    <t>Žan Fridau</t>
  </si>
  <si>
    <t>ata</t>
  </si>
  <si>
    <t>Martin Pezdirc</t>
  </si>
  <si>
    <t>Roman Lotrič</t>
  </si>
  <si>
    <t>Peter Frelih</t>
  </si>
  <si>
    <t>Dejan Zupanc</t>
  </si>
  <si>
    <t>MAC-PARA MAGUS XC2</t>
  </si>
  <si>
    <t>Tomaž Veber</t>
  </si>
  <si>
    <t>Matija Žumer</t>
  </si>
  <si>
    <t>Aleš Žumer</t>
  </si>
  <si>
    <t>T 8</t>
  </si>
  <si>
    <t>T 9</t>
  </si>
  <si>
    <t>T 10</t>
  </si>
  <si>
    <t>T 11</t>
  </si>
  <si>
    <t>T 12</t>
  </si>
  <si>
    <t>T 13</t>
  </si>
  <si>
    <t>T 14</t>
  </si>
  <si>
    <t>T 15</t>
  </si>
  <si>
    <t>Št. izpeljanih tekem</t>
  </si>
  <si>
    <t>Št. tekem ki štejejo v končni rezultata</t>
  </si>
  <si>
    <t>Več kot 15 tekem</t>
  </si>
  <si>
    <t>SUM</t>
  </si>
  <si>
    <t>Mesto</t>
  </si>
  <si>
    <t>Klub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</si>
  <si>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</si>
  <si>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</si>
  <si>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</si>
  <si>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</si>
  <si>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</si>
  <si>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</si>
  <si>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</si>
  <si>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</si>
  <si>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</si>
  <si>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</si>
  <si>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</si>
  <si>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</si>
  <si>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</si>
  <si>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</si>
  <si>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KJP Krokar</t>
  </si>
  <si>
    <t>KL Vrhnika</t>
  </si>
  <si>
    <t>DJP  Metulj</t>
  </si>
  <si>
    <t>DJP Kovk</t>
  </si>
  <si>
    <t>Lintvar</t>
  </si>
  <si>
    <t>DJP Cumulus</t>
  </si>
  <si>
    <t>Adrenalin</t>
  </si>
  <si>
    <t>Sky klub Velenje</t>
  </si>
  <si>
    <t>Task 1</t>
  </si>
  <si>
    <t>Kimfly</t>
  </si>
  <si>
    <t>EOL Celje</t>
  </si>
  <si>
    <t>Orli Kranj</t>
  </si>
  <si>
    <t>Race to Goal with 1 startgate(s)</t>
  </si>
  <si>
    <t>Nat</t>
  </si>
  <si>
    <t>Total</t>
  </si>
  <si>
    <t>SLO</t>
  </si>
  <si>
    <t>Ozone Delta 2</t>
  </si>
  <si>
    <t>TRIPLE SEVEN GLIDERS QUEEN</t>
  </si>
  <si>
    <t>NOVA MENTOR 3</t>
  </si>
  <si>
    <t>AIRCROSS U SPORT 2</t>
  </si>
  <si>
    <t>T2_</t>
  </si>
  <si>
    <t>Official</t>
  </si>
  <si>
    <t>Report created: 2013-08-02T19:46:20+02:00</t>
  </si>
  <si>
    <t>Slovenian - Croatian Open 2013</t>
  </si>
  <si>
    <t>2013-07-28 to 2013-08-02</t>
  </si>
  <si>
    <t>2013-07-28 13:20  </t>
  </si>
  <si>
    <t> 40,1 km</t>
  </si>
  <si>
    <t>T2 Task2</t>
  </si>
  <si>
    <t>2013-07-30 13:00  </t>
  </si>
  <si>
    <t> 83,3 km</t>
  </si>
  <si>
    <t>2013-07-31 13:00  </t>
  </si>
  <si>
    <t> 100,0 km</t>
  </si>
  <si>
    <t>T4 Task 5</t>
  </si>
  <si>
    <t>2013-08-01 13:00  </t>
  </si>
  <si>
    <t> 93,6 km</t>
  </si>
  <si>
    <t>T5 Task 6</t>
  </si>
  <si>
    <t>2013-08-02 13:00  </t>
  </si>
  <si>
    <t> 74,4 km</t>
  </si>
  <si>
    <t>camp-gabrje.com</t>
  </si>
  <si>
    <t>Avtodeli Gaberšek</t>
  </si>
  <si>
    <t>Miha Slamič</t>
  </si>
  <si>
    <t>Polet Nova Gorica</t>
  </si>
  <si>
    <t>TRIPLE SEVEN GLIDERS QEEN</t>
  </si>
  <si>
    <t>OZONE Enzo</t>
  </si>
  <si>
    <t>Hard Work :-)</t>
  </si>
  <si>
    <t>TRIPLE SEVEN GLIDERS Queen</t>
  </si>
  <si>
    <t>OZONE DELTA 2</t>
  </si>
  <si>
    <t>Društvo Adrenalin, www.nova-wings.si</t>
  </si>
  <si>
    <t>www.naviter.com</t>
  </si>
  <si>
    <t>Troia d.o.o., ŠD Oktan</t>
  </si>
  <si>
    <t>ardi INT d.o.o.</t>
  </si>
  <si>
    <t>NIVIUK ARTIK 27</t>
  </si>
  <si>
    <t>OZONE DELTA2</t>
  </si>
  <si>
    <t>Sebastjan Podbregar</t>
  </si>
  <si>
    <t>OZONE M4</t>
  </si>
  <si>
    <t>OZONE DELTA</t>
  </si>
  <si>
    <t>Moj mesar Jože s.p., www.lintvar.si</t>
  </si>
  <si>
    <t>Aircross U Sport 2</t>
  </si>
  <si>
    <t>Milan Perko</t>
  </si>
  <si>
    <t>Branko Žnuderl</t>
  </si>
  <si>
    <t>ADVANCE OMEGA 8</t>
  </si>
  <si>
    <t>RM PLUS d.o.o. - Podjetje za tržno raziskovanje in</t>
  </si>
  <si>
    <t>GIN-GLIDERS BOOMERANG GTO</t>
  </si>
  <si>
    <t>Peter Kocjan</t>
  </si>
  <si>
    <t>NIVIUK HOOK 3</t>
  </si>
  <si>
    <t>Avtoma d.o.o.</t>
  </si>
  <si>
    <t>NIVIUK PEAK 1</t>
  </si>
  <si>
    <t>Egon Šmigoc</t>
  </si>
  <si>
    <t>MAC-PARA MAGUS XC</t>
  </si>
  <si>
    <t>Urban Purkat</t>
  </si>
  <si>
    <t>www.topit.si</t>
  </si>
  <si>
    <t>T1_</t>
  </si>
  <si>
    <t>T3_</t>
  </si>
  <si>
    <t>DJP Parakrilec</t>
  </si>
  <si>
    <t>DPL Lesce-Bled</t>
  </si>
  <si>
    <t>Rok Lotrič</t>
  </si>
  <si>
    <t>Aljaž Sajovic</t>
  </si>
  <si>
    <t>MAC-PARA EDEN 5</t>
  </si>
  <si>
    <t>Matic Egart</t>
  </si>
  <si>
    <t>T1 TASK 1</t>
  </si>
  <si>
    <t xml:space="preserve">Sezona 2013       </t>
  </si>
  <si>
    <t>Nova Mentor 3</t>
  </si>
  <si>
    <t>AIRCROSS ULTIMA 2</t>
  </si>
  <si>
    <t>TRIPLE SEVEN QUEEN</t>
  </si>
  <si>
    <t>Axis Venus 3</t>
  </si>
  <si>
    <t>Klubski rezultati slovenske lige v preletih z jadralnimi padali</t>
  </si>
  <si>
    <t>Rezultati slovenske lige v preletih z jadralnimi padali
FUN CLASS</t>
  </si>
  <si>
    <t>Rezultati slovenske lige v preletih z jadralnimi padali
SERIAL CLASS</t>
  </si>
  <si>
    <t>0</t>
  </si>
  <si>
    <t>Report created: 2014-03-30T18:54:19+02:00</t>
  </si>
  <si>
    <t>PARAGLIDING WINTER CUP 2014</t>
  </si>
  <si>
    <t>2014-03-26 to 2014-03-30</t>
  </si>
  <si>
    <t>Provisional</t>
  </si>
  <si>
    <t>2014-03-28 12:00  </t>
  </si>
  <si>
    <t> 55,1 km</t>
  </si>
  <si>
    <t>T2 TASK 2</t>
  </si>
  <si>
    <t>2014-03-29 12:25  </t>
  </si>
  <si>
    <t> 99,8 km</t>
  </si>
  <si>
    <t>2014-03-30 12:45  </t>
  </si>
  <si>
    <t> 66,8 km</t>
  </si>
  <si>
    <t>OZONE EN2O</t>
  </si>
  <si>
    <t>NIVIUK ICEPEAK 7 PRO</t>
  </si>
  <si>
    <t>OZONE ENZO2</t>
  </si>
  <si>
    <t>OZONE ENZO 2</t>
  </si>
  <si>
    <t>Ozone Enzo 2</t>
  </si>
  <si>
    <t>SVN</t>
  </si>
  <si>
    <t>be-xtreme.eu</t>
  </si>
  <si>
    <t>Moj Tošl</t>
  </si>
  <si>
    <t>MACPARA MARVEL</t>
  </si>
  <si>
    <t>Gin Carrera</t>
  </si>
  <si>
    <t>Boštjan Poročnik</t>
  </si>
  <si>
    <t>OZONE MANTRA 6</t>
  </si>
  <si>
    <t>Lajka d.o.o.</t>
  </si>
  <si>
    <t>NIVIUK ICEPEAK 7</t>
  </si>
  <si>
    <t>www.jadralno-padalstvo.si</t>
  </si>
  <si>
    <t>Krka d.d.</t>
  </si>
  <si>
    <t>Luka Slak</t>
  </si>
  <si>
    <t>OZONE MANTRA M6</t>
  </si>
  <si>
    <t>Mitja Jug</t>
  </si>
  <si>
    <t>GIN-GLIDERS CARRERA</t>
  </si>
  <si>
    <t>Guštanj d.o.o.</t>
  </si>
  <si>
    <t>Triple Seven Gliders; Polet Nova Gorica</t>
  </si>
  <si>
    <t>NIVIUK PEAK 3</t>
  </si>
  <si>
    <t>MAC-PARA ELAN</t>
  </si>
  <si>
    <t>BGD TALA</t>
  </si>
  <si>
    <t>www.tomatosport.si</t>
  </si>
  <si>
    <t>PAMA d.o.o ,T&amp;Tehnik</t>
  </si>
  <si>
    <t>Tadej Krevh</t>
  </si>
  <si>
    <t>Team Adrenalin, Nova Wings</t>
  </si>
  <si>
    <t>Ambrož Mikelj</t>
  </si>
  <si>
    <t>Naviter</t>
  </si>
  <si>
    <t>GRADIENT NEVADA</t>
  </si>
  <si>
    <t>Miha Novak</t>
  </si>
  <si>
    <t>GIN-GLIDERS SPRINT EVO</t>
  </si>
  <si>
    <t>T1 NOR</t>
  </si>
  <si>
    <t>T2 NOR</t>
  </si>
  <si>
    <t>T3 NOR</t>
  </si>
  <si>
    <t>Albatros Celje</t>
  </si>
  <si>
    <t>Polet Kamnik</t>
  </si>
  <si>
    <t>DPL Ikar SG</t>
  </si>
  <si>
    <t>Report created: 2014-05-26T21:10:21+02:00</t>
  </si>
  <si>
    <t>ParaStajerka</t>
  </si>
  <si>
    <t>2014-05-23 to 2014-05-25</t>
  </si>
  <si>
    <t>ParaStajerka2014</t>
  </si>
  <si>
    <t>T1 Stajerka_T1</t>
  </si>
  <si>
    <t>2014-05-25 12:30  </t>
  </si>
  <si>
    <t> 42,2 km</t>
  </si>
  <si>
    <t>NIVIUK ICEPEAK 7pro</t>
  </si>
  <si>
    <t>Uroš Detiček</t>
  </si>
  <si>
    <t>Domen Jevšenak</t>
  </si>
  <si>
    <t>NIVIUK PEAK 2</t>
  </si>
  <si>
    <t>T1_NOR</t>
  </si>
  <si>
    <t>Report created: 2014-07-06T17:02:06+02:00</t>
  </si>
  <si>
    <t>Liga Adrenalin 2014</t>
  </si>
  <si>
    <t>2014-07-03 to 2014-07-06</t>
  </si>
  <si>
    <t>T1 T1</t>
  </si>
  <si>
    <t>2014-07-04 12:45  </t>
  </si>
  <si>
    <t> 72,2 km</t>
  </si>
  <si>
    <t>T2 T2</t>
  </si>
  <si>
    <t>2014-07-05 12:30  </t>
  </si>
  <si>
    <t> 20,9 km</t>
  </si>
  <si>
    <t>T3 T3</t>
  </si>
  <si>
    <t>2014-07-06 12:10  </t>
  </si>
  <si>
    <t> 53,7 km</t>
  </si>
  <si>
    <t>NIVIUK ICEPEAK 7 pro</t>
  </si>
  <si>
    <t>Borut Koler</t>
  </si>
  <si>
    <t>GING GLIDERS CARERRA</t>
  </si>
  <si>
    <t>NOVA MENTOR3</t>
  </si>
  <si>
    <t>Ozone Mantra 6</t>
  </si>
  <si>
    <t>NOVA TRITON 2</t>
  </si>
  <si>
    <t>Lara Leban</t>
  </si>
  <si>
    <t>TRIPLE SEVEN GLIDERS PAWN</t>
  </si>
  <si>
    <t>2014Slovenia, Croatia, B&amp;H, Serbia Paragliding Open National Championship</t>
  </si>
  <si>
    <t>2014-07-28 to 2014-08-02</t>
  </si>
  <si>
    <t>SLO Natiolal Championship</t>
  </si>
  <si>
    <t>2014-07-29 SHSB&amp;H2014_Task1</t>
  </si>
  <si>
    <t>Race to Goal 67.9 km</t>
  </si>
  <si>
    <t>Oficial</t>
  </si>
  <si>
    <t>Results include only those pilots where Nation code equals 'SLO'</t>
  </si>
  <si>
    <t>No</t>
  </si>
  <si>
    <t>Leg Dist.</t>
  </si>
  <si>
    <t>Radius</t>
  </si>
  <si>
    <t>Open</t>
  </si>
  <si>
    <t>Close</t>
  </si>
  <si>
    <t>Coordinates</t>
  </si>
  <si>
    <t>0.0 km</t>
  </si>
  <si>
    <t>D02163</t>
  </si>
  <si>
    <t>400 m</t>
  </si>
  <si>
    <t>Lat: 43.32453 Lon: 20.74816</t>
  </si>
  <si>
    <t>2 SS</t>
  </si>
  <si>
    <t>6.8 km</t>
  </si>
  <si>
    <t>B16033</t>
  </si>
  <si>
    <t>12000 m</t>
  </si>
  <si>
    <t>Lat: 43.46693 Lon: 20.61477</t>
  </si>
  <si>
    <t>19.0 km</t>
  </si>
  <si>
    <t>B35060</t>
  </si>
  <si>
    <t>2000 m</t>
  </si>
  <si>
    <t>Lat: 43.2444 Lon: 20.68339</t>
  </si>
  <si>
    <t>34.9 km</t>
  </si>
  <si>
    <t>B19115</t>
  </si>
  <si>
    <t>11000 m</t>
  </si>
  <si>
    <t>Lat: 43.48998 Lon: 20.57003</t>
  </si>
  <si>
    <t>54.5 km</t>
  </si>
  <si>
    <t>B89084</t>
  </si>
  <si>
    <t>5000 m</t>
  </si>
  <si>
    <t>Lat: 43.17368 Lon: 20.5636</t>
  </si>
  <si>
    <t>58.4 km</t>
  </si>
  <si>
    <t>D05104</t>
  </si>
  <si>
    <t>8000 m</t>
  </si>
  <si>
    <t>Lat: 43.31561 Lon: 20.50183</t>
  </si>
  <si>
    <t>7 ES</t>
  </si>
  <si>
    <t>66.3 km</t>
  </si>
  <si>
    <t>A04039</t>
  </si>
  <si>
    <t>Lat: 43.32848 Lon: 20.62731</t>
  </si>
  <si>
    <t>67.9 km</t>
  </si>
  <si>
    <t>StartGate(s): 13:45</t>
  </si>
  <si>
    <t>Nowa doo</t>
  </si>
  <si>
    <t>777 Queen</t>
  </si>
  <si>
    <t>777 Gliders, KOVK</t>
  </si>
  <si>
    <t>Ozone EnZo</t>
  </si>
  <si>
    <t>Ozone Mantra M6</t>
  </si>
  <si>
    <t>AVTODELI GABERSEK</t>
  </si>
  <si>
    <t>Ozone Mantra M4</t>
  </si>
  <si>
    <t>Ozone ENZO 2</t>
  </si>
  <si>
    <t>Pama doo, T&amp;Tehnik</t>
  </si>
  <si>
    <t>Nova Triton 2</t>
  </si>
  <si>
    <t>Niviuk Icepeak 6</t>
  </si>
  <si>
    <t>Niviuk Peak 3</t>
  </si>
  <si>
    <t>BOKO</t>
  </si>
  <si>
    <t>Niviuk</t>
  </si>
  <si>
    <t>Nova Mentor</t>
  </si>
  <si>
    <t>DJP Metuls</t>
  </si>
  <si>
    <t>Borut Hafner</t>
  </si>
  <si>
    <t>MAC Para Marvel</t>
  </si>
  <si>
    <t>Nivuk Artik</t>
  </si>
  <si>
    <t>Metuljmania</t>
  </si>
  <si>
    <t>Pronet Kranj</t>
  </si>
  <si>
    <t>Mac Para Elan 28</t>
  </si>
  <si>
    <t>Balihoa doo</t>
  </si>
  <si>
    <t>Rigips</t>
  </si>
  <si>
    <t>Gin Carerra</t>
  </si>
  <si>
    <t>Gustanj doo, KL Vrhnjika</t>
  </si>
  <si>
    <t>Nova Wings, DJP Metulj</t>
  </si>
  <si>
    <t>Niviuk Peak 2</t>
  </si>
  <si>
    <t>Niviuk Artik 3</t>
  </si>
  <si>
    <t>BGD Tala</t>
  </si>
  <si>
    <t>Tomato Sport</t>
  </si>
  <si>
    <t>Soca Wally Open 2014</t>
  </si>
  <si>
    <t>2014-09-25 to 2014-09-27</t>
  </si>
  <si>
    <t>Validity</t>
  </si>
  <si>
    <t>2014-09-25 16:40  </t>
  </si>
  <si>
    <t> 21.6 km</t>
  </si>
  <si>
    <t>2014-09-26 13:30  </t>
  </si>
  <si>
    <t> 51.0 km</t>
  </si>
  <si>
    <t>2014-09-27 13:15  </t>
  </si>
  <si>
    <t> 64.4 km</t>
  </si>
  <si>
    <t>T4 T4</t>
  </si>
  <si>
    <t>2014-09-28 13:30  </t>
  </si>
  <si>
    <t> 53.1 km</t>
  </si>
  <si>
    <t>Ozone Enzo M</t>
  </si>
  <si>
    <t>Jelkin-Hram.com / Adrenalin</t>
  </si>
  <si>
    <t>Niviuk Gliders Hook3 25</t>
  </si>
  <si>
    <t>peterkocjan@gmail.com</t>
  </si>
  <si>
    <t>UP summit XC2</t>
  </si>
  <si>
    <t>777 Pawn</t>
  </si>
  <si>
    <t>sugar daddy;)</t>
  </si>
  <si>
    <t>DJP Kajuh</t>
  </si>
  <si>
    <t>T2_NOR</t>
  </si>
  <si>
    <t>T3_NOR</t>
  </si>
  <si>
    <t>Report created: 2014-06-28T17:05:55+02:00</t>
  </si>
  <si>
    <t>Ratitovec 2014</t>
  </si>
  <si>
    <t>2014-06-26 to 2014-06-29</t>
  </si>
  <si>
    <t>Rat2014 T1-T-2-T3</t>
  </si>
  <si>
    <t>T1 Rat2014_T1</t>
  </si>
  <si>
    <t>2014-06-26 12:00  </t>
  </si>
  <si>
    <t> 52,5 km</t>
  </si>
  <si>
    <t>T2 Rat T2</t>
  </si>
  <si>
    <t>2014-06-27 12:00  </t>
  </si>
  <si>
    <t> 33,7 km</t>
  </si>
  <si>
    <t>T3 Rat2014 T3</t>
  </si>
  <si>
    <t>2014-06-28 12:45  </t>
  </si>
  <si>
    <t> 40,5 km</t>
  </si>
  <si>
    <t>www.GearForFly.com, www.pronet-kr.si</t>
  </si>
  <si>
    <t>U.P. SUMMIT XC3</t>
  </si>
  <si>
    <t>Enzo 2</t>
  </si>
  <si>
    <t>T4_NOR</t>
  </si>
  <si>
    <t xml:space="preserve">Sezona 2014       </t>
  </si>
  <si>
    <t>OZONE Mantra 6</t>
  </si>
  <si>
    <t>Rezultati slovenske lige v preletih z jadralnimi padali</t>
  </si>
  <si>
    <t>T15</t>
  </si>
  <si>
    <t>Boštjan Zorman</t>
  </si>
  <si>
    <t>Fridau Boštjan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</si>
</sst>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rgb="FF000000"/>
      <name val="Verdana"/>
      <family val="2"/>
      <charset val="238"/>
    </font>
    <font>
      <b/>
      <sz val="8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sz val="10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sz val="8"/>
      <color theme="1"/>
      <name val="Tahoma"/>
      <family val="2"/>
      <charset val="238"/>
    </font>
    <font>
      <b/>
      <sz val="8"/>
      <color theme="1"/>
      <name val="Tahoma"/>
      <family val="2"/>
      <charset val="238"/>
    </font>
    <font>
      <i/>
      <sz val="10"/>
      <color rgb="FF000000"/>
      <name val="Verdana"/>
      <family val="2"/>
      <charset val="238"/>
    </font>
    <font>
      <sz val="10"/>
      <color rgb="FF333333"/>
      <name val="Verdana"/>
      <family val="2"/>
      <charset val="238"/>
    </font>
    <font>
      <sz val="9"/>
      <color rgb="FF333333"/>
      <name val="Courier New"/>
      <family val="3"/>
      <charset val="238"/>
    </font>
    <font>
      <sz val="8"/>
      <color rgb="FF000000"/>
      <name val="Verdana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trike/>
      <sz val="9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i/>
      <sz val="8"/>
      <color rgb="FF000000"/>
      <name val="Verdana"/>
      <family val="2"/>
      <charset val="238"/>
    </font>
    <font>
      <b/>
      <sz val="13.5"/>
      <color rgb="FF000000"/>
      <name val="Verdana"/>
      <family val="2"/>
      <charset val="238"/>
    </font>
    <font>
      <sz val="11"/>
      <color rgb="FF444444"/>
      <name val="Segoe UI"/>
      <family val="2"/>
      <charset val="238"/>
    </font>
    <font>
      <sz val="8"/>
      <color rgb="FF525D66"/>
      <name val="Verdana"/>
      <family val="2"/>
      <charset val="238"/>
    </font>
    <font>
      <b/>
      <sz val="8"/>
      <color rgb="FF525D66"/>
      <name val="Verdana"/>
      <family val="2"/>
      <charset val="238"/>
    </font>
    <font>
      <sz val="8"/>
      <color rgb="FF000000"/>
      <name val="Times New Roman"/>
      <family val="1"/>
      <charset val="238"/>
    </font>
    <font>
      <i/>
      <sz val="8"/>
      <color rgb="FF000000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b/>
      <sz val="13.5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color theme="10"/>
      <name val="Verdana"/>
      <family val="2"/>
      <charset val="238"/>
    </font>
    <font>
      <sz val="10"/>
      <color rgb="FF525D66"/>
      <name val="Verdana"/>
      <family val="2"/>
      <charset val="238"/>
    </font>
    <font>
      <sz val="10"/>
      <color rgb="FF525D66"/>
      <name val="Verdana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theme="1"/>
      <name val="Calibri"/>
      <scheme val="minor"/>
    </font>
    <font>
      <sz val="9"/>
      <name val="Calibri"/>
      <scheme val="minor"/>
    </font>
    <font>
      <sz val="9"/>
      <color theme="1"/>
      <name val="Calibri"/>
      <scheme val="minor"/>
    </font>
    <font>
      <b/>
      <sz val="9"/>
      <color theme="1"/>
      <name val="Calibri"/>
      <scheme val="minor"/>
    </font>
    <font>
      <b/>
      <sz val="11"/>
      <color theme="1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theme="4"/>
      </top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13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" fontId="1" fillId="5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1" fontId="5" fillId="0" borderId="0" xfId="0" applyNumberFormat="1" applyFont="1" applyBorder="1" applyAlignment="1">
      <alignment horizontal="center" vertical="center"/>
    </xf>
    <xf numFmtId="0" fontId="0" fillId="0" borderId="0" xfId="0" applyBorder="1"/>
    <xf numFmtId="1" fontId="1" fillId="0" borderId="0" xfId="0" applyNumberFormat="1" applyFont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top" wrapText="1"/>
    </xf>
    <xf numFmtId="0" fontId="8" fillId="0" borderId="0" xfId="0" applyFont="1"/>
    <xf numFmtId="1" fontId="14" fillId="0" borderId="2" xfId="0" applyNumberFormat="1" applyFont="1" applyBorder="1" applyAlignment="1">
      <alignment horizontal="center" vertical="center" wrapText="1"/>
    </xf>
    <xf numFmtId="1" fontId="15" fillId="0" borderId="2" xfId="0" applyNumberFormat="1" applyFont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5" fillId="8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right" vertical="top" wrapText="1"/>
    </xf>
    <xf numFmtId="0" fontId="11" fillId="0" borderId="2" xfId="0" applyFont="1" applyBorder="1" applyAlignment="1">
      <alignment vertical="top" wrapText="1"/>
    </xf>
    <xf numFmtId="0" fontId="8" fillId="0" borderId="0" xfId="0" applyFont="1" applyAlignment="1">
      <alignment horizontal="left"/>
    </xf>
    <xf numFmtId="0" fontId="11" fillId="0" borderId="2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0" fillId="6" borderId="2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15" fillId="8" borderId="4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0" fillId="0" borderId="0" xfId="0" applyAlignment="1">
      <alignment horizontal="left"/>
    </xf>
    <xf numFmtId="0" fontId="10" fillId="0" borderId="2" xfId="0" applyFont="1" applyBorder="1" applyAlignment="1">
      <alignment vertical="center" wrapText="1"/>
    </xf>
    <xf numFmtId="0" fontId="20" fillId="0" borderId="0" xfId="0" applyFont="1" applyAlignment="1">
      <alignment vertical="center"/>
    </xf>
    <xf numFmtId="0" fontId="20" fillId="0" borderId="0" xfId="0" applyFont="1" applyBorder="1" applyAlignment="1">
      <alignment vertical="center"/>
    </xf>
    <xf numFmtId="1" fontId="21" fillId="0" borderId="0" xfId="0" applyNumberFormat="1" applyFont="1" applyBorder="1" applyAlignment="1">
      <alignment horizontal="center" vertical="center"/>
    </xf>
    <xf numFmtId="1" fontId="22" fillId="5" borderId="0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1" fontId="24" fillId="0" borderId="0" xfId="0" applyNumberFormat="1" applyFont="1" applyBorder="1" applyAlignment="1">
      <alignment horizontal="center" vertical="center"/>
    </xf>
    <xf numFmtId="1" fontId="23" fillId="0" borderId="0" xfId="0" applyNumberFormat="1" applyFont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1" fontId="4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8" fillId="0" borderId="5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11" fillId="0" borderId="0" xfId="0" applyFont="1"/>
    <xf numFmtId="0" fontId="27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1" fontId="11" fillId="6" borderId="2" xfId="0" applyNumberFormat="1" applyFont="1" applyFill="1" applyBorder="1" applyAlignment="1">
      <alignment horizontal="center" vertical="center" wrapText="1"/>
    </xf>
    <xf numFmtId="0" fontId="29" fillId="0" borderId="0" xfId="0" applyFont="1"/>
    <xf numFmtId="0" fontId="10" fillId="0" borderId="0" xfId="0" applyFont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right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30" fillId="0" borderId="0" xfId="0" applyFont="1" applyAlignment="1">
      <alignment vertical="center" wrapText="1"/>
    </xf>
    <xf numFmtId="0" fontId="30" fillId="0" borderId="0" xfId="0" applyFont="1"/>
    <xf numFmtId="0" fontId="0" fillId="0" borderId="0" xfId="0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1" fillId="7" borderId="2" xfId="0" applyFont="1" applyFill="1" applyBorder="1" applyAlignment="1">
      <alignment vertical="center" wrapText="1"/>
    </xf>
    <xf numFmtId="1" fontId="10" fillId="6" borderId="2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center" wrapText="1"/>
    </xf>
    <xf numFmtId="0" fontId="37" fillId="0" borderId="2" xfId="1" applyFont="1" applyBorder="1" applyAlignment="1">
      <alignment vertical="center" wrapText="1"/>
    </xf>
    <xf numFmtId="0" fontId="11" fillId="0" borderId="0" xfId="0" applyFont="1" applyAlignment="1">
      <alignment horizontal="center"/>
    </xf>
    <xf numFmtId="0" fontId="31" fillId="9" borderId="2" xfId="0" applyFont="1" applyFill="1" applyBorder="1" applyAlignment="1">
      <alignment horizontal="left" vertical="center" wrapText="1"/>
    </xf>
    <xf numFmtId="0" fontId="30" fillId="9" borderId="2" xfId="0" applyFont="1" applyFill="1" applyBorder="1" applyAlignment="1">
      <alignment vertical="top" wrapText="1"/>
    </xf>
    <xf numFmtId="0" fontId="30" fillId="9" borderId="2" xfId="0" applyFont="1" applyFill="1" applyBorder="1" applyAlignment="1">
      <alignment horizontal="right" vertical="top" wrapText="1"/>
    </xf>
    <xf numFmtId="20" fontId="30" fillId="9" borderId="2" xfId="0" applyNumberFormat="1" applyFont="1" applyFill="1" applyBorder="1" applyAlignment="1">
      <alignment vertical="top" wrapText="1"/>
    </xf>
    <xf numFmtId="0" fontId="31" fillId="9" borderId="7" xfId="0" applyFont="1" applyFill="1" applyBorder="1" applyAlignment="1">
      <alignment horizontal="left" vertical="center" wrapText="1"/>
    </xf>
    <xf numFmtId="0" fontId="31" fillId="9" borderId="7" xfId="0" applyFont="1" applyFill="1" applyBorder="1" applyAlignment="1">
      <alignment horizontal="center" vertical="center" wrapText="1"/>
    </xf>
    <xf numFmtId="0" fontId="30" fillId="9" borderId="2" xfId="0" applyFont="1" applyFill="1" applyBorder="1" applyAlignment="1">
      <alignment horizontal="center" vertical="center" wrapText="1"/>
    </xf>
    <xf numFmtId="0" fontId="31" fillId="6" borderId="2" xfId="0" applyFont="1" applyFill="1" applyBorder="1" applyAlignment="1">
      <alignment horizontal="center" vertical="center" wrapText="1"/>
    </xf>
    <xf numFmtId="1" fontId="0" fillId="6" borderId="2" xfId="0" applyNumberFormat="1" applyFill="1" applyBorder="1" applyAlignment="1">
      <alignment horizontal="center" vertical="center"/>
    </xf>
    <xf numFmtId="0" fontId="38" fillId="0" borderId="0" xfId="0" applyFont="1" applyAlignment="1">
      <alignment horizontal="left" vertical="center" wrapText="1"/>
    </xf>
    <xf numFmtId="0" fontId="11" fillId="0" borderId="0" xfId="0" applyFont="1" applyBorder="1" applyAlignment="1">
      <alignment horizontal="right" vertical="top" wrapText="1"/>
    </xf>
    <xf numFmtId="9" fontId="11" fillId="0" borderId="2" xfId="0" applyNumberFormat="1" applyFont="1" applyBorder="1" applyAlignment="1">
      <alignment horizontal="right" vertical="top" wrapText="1"/>
    </xf>
    <xf numFmtId="1" fontId="11" fillId="6" borderId="2" xfId="0" applyNumberFormat="1" applyFont="1" applyFill="1" applyBorder="1" applyAlignment="1">
      <alignment horizontal="right" vertical="top" wrapText="1"/>
    </xf>
    <xf numFmtId="0" fontId="11" fillId="6" borderId="2" xfId="0" applyFont="1" applyFill="1" applyBorder="1" applyAlignment="1">
      <alignment horizontal="right" vertical="top" wrapText="1"/>
    </xf>
    <xf numFmtId="1" fontId="1" fillId="5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1" fontId="40" fillId="0" borderId="0" xfId="0" applyNumberFormat="1" applyFont="1" applyAlignment="1">
      <alignment horizontal="center" vertical="center"/>
    </xf>
    <xf numFmtId="1" fontId="40" fillId="0" borderId="0" xfId="0" applyNumberFormat="1" applyFont="1" applyBorder="1" applyAlignment="1">
      <alignment horizontal="center" vertical="center"/>
    </xf>
    <xf numFmtId="1" fontId="41" fillId="0" borderId="0" xfId="0" applyNumberFormat="1" applyFont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1" fontId="45" fillId="0" borderId="0" xfId="0" applyNumberFormat="1" applyFont="1" applyAlignment="1">
      <alignment horizontal="center" vertical="center"/>
    </xf>
    <xf numFmtId="1" fontId="46" fillId="0" borderId="0" xfId="0" applyNumberFormat="1" applyFont="1" applyAlignment="1">
      <alignment horizontal="center" vertical="center"/>
    </xf>
    <xf numFmtId="1" fontId="47" fillId="0" borderId="0" xfId="0" applyNumberFormat="1" applyFont="1" applyAlignment="1">
      <alignment horizontal="center" vertical="center"/>
    </xf>
    <xf numFmtId="1" fontId="48" fillId="5" borderId="0" xfId="0" applyNumberFormat="1" applyFont="1" applyFill="1" applyAlignment="1">
      <alignment horizontal="center" vertical="center"/>
    </xf>
    <xf numFmtId="1" fontId="45" fillId="0" borderId="0" xfId="0" applyNumberFormat="1" applyFont="1" applyBorder="1" applyAlignment="1">
      <alignment horizontal="center" vertical="center"/>
    </xf>
    <xf numFmtId="1" fontId="46" fillId="0" borderId="0" xfId="0" applyNumberFormat="1" applyFont="1" applyBorder="1" applyAlignment="1">
      <alignment horizontal="center" vertical="center"/>
    </xf>
    <xf numFmtId="1" fontId="47" fillId="0" borderId="0" xfId="0" applyNumberFormat="1" applyFont="1" applyBorder="1" applyAlignment="1">
      <alignment horizontal="center" vertical="center"/>
    </xf>
    <xf numFmtId="1" fontId="48" fillId="5" borderId="0" xfId="0" applyNumberFormat="1" applyFont="1" applyFill="1" applyBorder="1" applyAlignment="1">
      <alignment horizontal="center" vertical="center"/>
    </xf>
    <xf numFmtId="0" fontId="44" fillId="0" borderId="0" xfId="0" applyFont="1" applyAlignment="1">
      <alignment vertical="center"/>
    </xf>
    <xf numFmtId="0" fontId="16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38" fillId="0" borderId="0" xfId="0" applyFont="1" applyAlignment="1">
      <alignment horizontal="left" vertical="center" wrapText="1"/>
    </xf>
    <xf numFmtId="0" fontId="39" fillId="0" borderId="0" xfId="0" applyFont="1" applyAlignment="1">
      <alignment horizontal="left" vertical="center" wrapText="1"/>
    </xf>
    <xf numFmtId="0" fontId="31" fillId="0" borderId="0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94"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b/>
      </font>
      <numFmt numFmtId="1" formatCode="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relativeIndent="0" justifyLastLine="0" shrinkToFit="0" readingOrder="0"/>
    </dxf>
    <dxf>
      <alignment horizontal="center" vertical="center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font>
        <strike/>
        <color rgb="FFFF0000"/>
      </font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323850</xdr:rowOff>
    </xdr:from>
    <xdr:to>
      <xdr:col>2</xdr:col>
      <xdr:colOff>638175</xdr:colOff>
      <xdr:row>0</xdr:row>
      <xdr:rowOff>1257300</xdr:rowOff>
    </xdr:to>
    <xdr:pic>
      <xdr:nvPicPr>
        <xdr:cNvPr id="3" name="Picture 2" descr="zpls_logo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23850"/>
          <a:ext cx="10953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238126</xdr:colOff>
      <xdr:row>0</xdr:row>
      <xdr:rowOff>104775</xdr:rowOff>
    </xdr:from>
    <xdr:to>
      <xdr:col>2</xdr:col>
      <xdr:colOff>391584</xdr:colOff>
      <xdr:row>1</xdr:row>
      <xdr:rowOff>0</xdr:rowOff>
    </xdr:to>
    <xdr:pic>
      <xdr:nvPicPr>
        <xdr:cNvPr id="2" name="Picture 2" descr="zpls_logo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1" y="104775"/>
          <a:ext cx="763058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19050</xdr:rowOff>
    </xdr:to>
    <xdr:sp macro="" textlink="">
      <xdr:nvSpPr>
        <xdr:cNvPr id="14337" name="AutoShape 1" descr="http://www.camp-gabrje.com/sites/default/files/civl-logo.png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0</xdr:row>
      <xdr:rowOff>104775</xdr:rowOff>
    </xdr:from>
    <xdr:to>
      <xdr:col>2</xdr:col>
      <xdr:colOff>723900</xdr:colOff>
      <xdr:row>0</xdr:row>
      <xdr:rowOff>1143000</xdr:rowOff>
    </xdr:to>
    <xdr:pic>
      <xdr:nvPicPr>
        <xdr:cNvPr id="2" name="Picture 2" descr="zpls_logo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04775"/>
          <a:ext cx="109537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76201</xdr:rowOff>
    </xdr:from>
    <xdr:to>
      <xdr:col>1</xdr:col>
      <xdr:colOff>571500</xdr:colOff>
      <xdr:row>0</xdr:row>
      <xdr:rowOff>984251</xdr:rowOff>
    </xdr:to>
    <xdr:pic>
      <xdr:nvPicPr>
        <xdr:cNvPr id="2" name="Picture 2" descr="zpls_logo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76201"/>
          <a:ext cx="1066800" cy="908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ela1" displayName="Tabela1" ref="B2:V29" totalsRowShown="0" headerRowDxfId="93" dataDxfId="92">
  <autoFilter ref="B2:V29"/>
  <tableColumns count="21">
    <tableColumn id="1" name="Mesto" dataDxfId="91"/>
    <tableColumn id="2" name="Name"/>
    <tableColumn id="3" name="Glider"/>
    <tableColumn id="4" name="T 1" dataDxfId="90"/>
    <tableColumn id="5" name="T 2" dataDxfId="89"/>
    <tableColumn id="6" name="T 3" dataDxfId="88"/>
    <tableColumn id="7" name="T 4" dataDxfId="87"/>
    <tableColumn id="8" name="T 5" dataDxfId="86"/>
    <tableColumn id="9" name="T 6" dataDxfId="85"/>
    <tableColumn id="10" name="T 7" dataDxfId="84"/>
    <tableColumn id="11" name="T 8" dataDxfId="83"/>
    <tableColumn id="12" name="T 9" dataDxfId="82"/>
    <tableColumn id="13" name="T 10" dataDxfId="81"/>
    <tableColumn id="14" name="T 11" dataDxfId="80"/>
    <tableColumn id="15" name="T 12" dataDxfId="79"/>
    <tableColumn id="16" name="T 13" dataDxfId="78"/>
    <tableColumn id="17" name="T 14" dataDxfId="77"/>
    <tableColumn id="18" name="T 15" dataDxfId="76"/>
    <tableColumn id="19" name="SUM" dataDxfId="75"/>
    <tableColumn id="20" name="-" dataDxfId="74"/>
    <tableColumn id="21" name="Skupno" dataDxfId="73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4" name="Tabela225" displayName="Tabela225" ref="B2:V10" totalsRowShown="0" headerRowDxfId="72" dataDxfId="71">
  <autoFilter ref="B2:V10"/>
  <sortState ref="B3:V75">
    <sortCondition descending="1" ref="V2:V75"/>
  </sortState>
  <tableColumns count="21">
    <tableColumn id="1" name="Mesto" dataDxfId="70"/>
    <tableColumn id="2" name="Name" dataDxfId="69"/>
    <tableColumn id="3" name="Glider" dataDxfId="68"/>
    <tableColumn id="4" name="T 1" dataDxfId="67">
      <calculatedColumnFormula>IFERROR(VLOOKUP(Tabela225[[#This Row],[Name]],#REF!,7,FALSE),"0")</calculatedColumnFormula>
    </tableColumn>
    <tableColumn id="5" name="T 2" dataDxfId="66">
      <calculatedColumnFormula>IFERROR(VLOOKUP(Tabela225[[#This Row],[Name]],#REF!,9,FALSE),"0")</calculatedColumnFormula>
    </tableColumn>
    <tableColumn id="6" name="T 3" dataDxfId="65">
      <calculatedColumnFormula>IFERROR(VLOOKUP(Tabela225[[#This Row],[Name]],#REF!,7,FALSE),"0")</calculatedColumnFormula>
    </tableColumn>
    <tableColumn id="7" name="T 4" dataDxfId="64">
      <calculatedColumnFormula>IFERROR(VLOOKUP(Tabela225[[#This Row],[Name]],#REF!,9,FALSE),"0")</calculatedColumnFormula>
    </tableColumn>
    <tableColumn id="8" name="T 5" dataDxfId="63">
      <calculatedColumnFormula>IFERROR(VLOOKUP(Tabela225[[#This Row],[Name]],#REF!,11,FALSE),"0")</calculatedColumnFormula>
    </tableColumn>
    <tableColumn id="9" name="T 6" dataDxfId="62">
      <calculatedColumnFormula>IFERROR(VLOOKUP(Tabela225[[#This Row],[Name]],DP!$C$15:$N$59,7,FALSE),"0")</calculatedColumnFormula>
    </tableColumn>
    <tableColumn id="10" name="T 7" dataDxfId="61">
      <calculatedColumnFormula>IFERROR(VLOOKUP(Tabela225[[#This Row],[Name]],DP!$C$15:$N$59,8,FALSE),"0")</calculatedColumnFormula>
    </tableColumn>
    <tableColumn id="11" name="T 8" dataDxfId="60">
      <calculatedColumnFormula>IFERROR(VLOOKUP(Tabela225[[#This Row],[Name]],DP!$C$15:$N$59,10,FALSE),"0")</calculatedColumnFormula>
    </tableColumn>
    <tableColumn id="12" name="T 9" dataDxfId="59">
      <calculatedColumnFormula>IFERROR(VLOOKUP(Tabela225[[#This Row],[Name]],DP!$C$15:$N$59,11,FALSE),"0")</calculatedColumnFormula>
    </tableColumn>
    <tableColumn id="13" name="T 10" dataDxfId="58">
      <calculatedColumnFormula>IFERROR(VLOOKUP(Tabela225[[#This Row],[Name]],DP!$C$15:$N$59,12,FALSE),"0")</calculatedColumnFormula>
    </tableColumn>
    <tableColumn id="14" name="T 11" dataDxfId="57"/>
    <tableColumn id="15" name="T 12" dataDxfId="56"/>
    <tableColumn id="16" name="T 13" dataDxfId="55">
      <calculatedColumnFormula>IFERROR(VLOOKUP(Tabela225[[#This Row],[Name]],#REF!,6,FALSE),"0")</calculatedColumnFormula>
    </tableColumn>
    <tableColumn id="17" name="T 14" dataDxfId="54">
      <calculatedColumnFormula>IFERROR(VLOOKUP(Tabela225[[#This Row],[Name]],#REF!,8,FALSE),"0")</calculatedColumnFormula>
    </tableColumn>
    <tableColumn id="18" name="T 15" dataDxfId="53">
      <calculatedColumnFormula>IFERROR(VLOOKUP(Tabela225[[#This Row],[Name]],#REF!,10,FALSE),"0")</calculatedColumnFormula>
    </tableColumn>
    <tableColumn id="21" name="SUM" dataDxfId="52">
      <calculatedColumnFormula>SUM(E3:S3)</calculatedColumnFormula>
    </tableColumn>
    <tableColumn id="22" name="-" dataDxfId="51">
      <calculatedColumnFormula array="1">IFERROR(SUM(SMALL(Tabela225[[#This Row],[T 1]:[T 15]],{1;2;3;4})),"0")</calculatedColumnFormula>
    </tableColumn>
    <tableColumn id="20" name="Skupno" dataDxfId="50">
      <calculatedColumnFormula>T3-U3</calculatedColumnFormula>
    </tableColumn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2" name="Tabela2" displayName="Tabela2" ref="B2:V87" totalsRowShown="0" headerRowDxfId="26" dataDxfId="25">
  <autoFilter ref="B2:V87"/>
  <sortState ref="B3:V87">
    <sortCondition descending="1" ref="V2:V87"/>
  </sortState>
  <tableColumns count="21">
    <tableColumn id="1" name="Mesto" dataDxfId="24"/>
    <tableColumn id="2" name="Name" dataDxfId="23"/>
    <tableColumn id="3" name="Glider" dataDxfId="22"/>
    <tableColumn id="4" name="T 1" dataDxfId="21">
      <calculatedColumnFormula>IFERROR(VLOOKUP(Tabela2[[#This Row],[Name]],PWC!$C$18:$N$55,7,FALSE),"0")</calculatedColumnFormula>
    </tableColumn>
    <tableColumn id="5" name="T 2" dataDxfId="20">
      <calculatedColumnFormula>IFERROR(VLOOKUP(Tabela2[[#This Row],[Name]],PWC!$C$18:$N$55,9,FALSE),"0")</calculatedColumnFormula>
    </tableColumn>
    <tableColumn id="6" name="T 3" dataDxfId="19">
      <calculatedColumnFormula>IFERROR(VLOOKUP(Tabela2[[#This Row],[Name]],PWC!$C$18:$N$55,11,FALSE),"0")</calculatedColumnFormula>
    </tableColumn>
    <tableColumn id="7" name="T 4" dataDxfId="18">
      <calculatedColumnFormula>IFERROR(VLOOKUP(Tabela2[[#This Row],[Name]],ParaStajerka!$C$16:$J$25,7,FALSE),"0")</calculatedColumnFormula>
    </tableColumn>
    <tableColumn id="8" name="T 5" dataDxfId="17">
      <calculatedColumnFormula>IFERROR(VLOOKUP(Tabela2[[#This Row],[Name]],Adrenalin!$C$18:$M$41,7,FALSE),"0")</calculatedColumnFormula>
    </tableColumn>
    <tableColumn id="9" name="T 6" dataDxfId="16">
      <calculatedColumnFormula>IFERROR(VLOOKUP(Tabela2[[#This Row],[Name]],Adrenalin!$C$18:$M$41,9,FALSE),"0")</calculatedColumnFormula>
    </tableColumn>
    <tableColumn id="10" name="T 7" dataDxfId="15">
      <calculatedColumnFormula>IFERROR(VLOOKUP(Tabela2[[#This Row],[Name]],Adrenalin!$C$18:$M$41,11,FALSE),"0")</calculatedColumnFormula>
    </tableColumn>
    <tableColumn id="11" name="T 8" dataDxfId="14">
      <calculatedColumnFormula>IFERROR(VLOOKUP(Tabela2[[#This Row],[Name]],Ratitovec!$C$18:$N$43,7,FALSE),"0")</calculatedColumnFormula>
    </tableColumn>
    <tableColumn id="12" name="T 9" dataDxfId="13">
      <calculatedColumnFormula>IFERROR(VLOOKUP(Tabela2[[#This Row],[Name]],Ratitovec!$C$18:$N$43,9,FALSE),"0")</calculatedColumnFormula>
    </tableColumn>
    <tableColumn id="13" name="T 10" dataDxfId="12">
      <calculatedColumnFormula>IFERROR(VLOOKUP(Tabela2[[#This Row],[Name]],Ratitovec!$C$18:$N$43,11,FALSE),"0")</calculatedColumnFormula>
    </tableColumn>
    <tableColumn id="14" name="T 11" dataDxfId="11"/>
    <tableColumn id="15" name="T 12" dataDxfId="10"/>
    <tableColumn id="16" name="T 13" dataDxfId="9">
      <calculatedColumnFormula>IFERROR(VLOOKUP(Tabela2[[#This Row],[Name]],SocaValley!$C$17:$M$39,8,FALSE),"0")</calculatedColumnFormula>
    </tableColumn>
    <tableColumn id="17" name="T 14" dataDxfId="8">
      <calculatedColumnFormula>IFERROR(VLOOKUP(Tabela2[[#This Row],[Name]],SocaValley!$C$17:$M$39,11,FALSE),"0")</calculatedColumnFormula>
    </tableColumn>
    <tableColumn id="18" name="T 15" dataDxfId="7">
      <calculatedColumnFormula>IFERROR(VLOOKUP(Tabela2[[#This Row],[Name]],SocaValley!$C$17:$M$39,11,FALSE),"0")</calculatedColumnFormula>
    </tableColumn>
    <tableColumn id="21" name="SUM" dataDxfId="6">
      <calculatedColumnFormula>SUM(E3:S3)</calculatedColumnFormula>
    </tableColumn>
    <tableColumn id="22" name="-" dataDxfId="5">
      <calculatedColumnFormula>IFERROR(SUM(SMALL(Tabela2[[#This Row],[T 1]:[T 15]],{1;2;3;4})),"0")</calculatedColumnFormula>
    </tableColumn>
    <tableColumn id="20" name="Skupno" dataDxfId="4">
      <calculatedColumnFormula>T3-U3</calculatedColumnFormula>
    </tableColumn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3" name="Tabela19" displayName="Tabela19" ref="A3:R21" totalsRowShown="0" headerRowDxfId="48" dataDxfId="47">
  <autoFilter ref="A3:R21"/>
  <sortState ref="A4:R15">
    <sortCondition descending="1" ref="R3:R21"/>
  </sortState>
  <tableColumns count="18">
    <tableColumn id="1" name="Mesto" dataDxfId="46"/>
    <tableColumn id="2" name="Klub"/>
    <tableColumn id="3" name="T1" dataDxfId="45">
      <calculatedColumnFormula>IFERROR(VLOOKUP(Tabela19[[#This Row],[Klub]],PWC!$R$19:$U$31,2,FALSE),"0")</calculatedColumnFormula>
    </tableColumn>
    <tableColumn id="4" name="T2" dataDxfId="44">
      <calculatedColumnFormula>IFERROR(VLOOKUP(Tabela19[[#This Row],[Klub]],PWC!$R$19:$U$31,3,FALSE),"0")</calculatedColumnFormula>
    </tableColumn>
    <tableColumn id="5" name="T3" dataDxfId="43">
      <calculatedColumnFormula>IFERROR(VLOOKUP(Tabela19[[#This Row],[Klub]],PWC!$R$19:$U$31,4,FALSE),"0")</calculatedColumnFormula>
    </tableColumn>
    <tableColumn id="6" name="T4" dataDxfId="42">
      <calculatedColumnFormula>IFERROR(VLOOKUP(Tabela19[[#This Row],[Klub]],ParaStajerka!$R$16:$V$29,2,FALSE),"0")</calculatedColumnFormula>
    </tableColumn>
    <tableColumn id="7" name="T5" dataDxfId="41">
      <calculatedColumnFormula>IFERROR(VLOOKUP(Tabela19[[#This Row],[Klub]],Adrenalin!$R$18:$V$31,2,FALSE),"0")</calculatedColumnFormula>
    </tableColumn>
    <tableColumn id="8" name="T6" dataDxfId="40">
      <calculatedColumnFormula>IFERROR(VLOOKUP(Tabela19[[#This Row],[Klub]],Adrenalin!$R$18:$V$31,3,FALSE),"0")</calculatedColumnFormula>
    </tableColumn>
    <tableColumn id="9" name="T7" dataDxfId="39">
      <calculatedColumnFormula>IFERROR(VLOOKUP(Tabela19[[#This Row],[Klub]],Adrenalin!$R$18:$V$31,4,FALSE),"0")</calculatedColumnFormula>
    </tableColumn>
    <tableColumn id="10" name="T8" dataDxfId="38">
      <calculatedColumnFormula>IFERROR(VLOOKUP(Tabela19[[#This Row],[Klub]],Ratitovec!$R$18:$V$31,2,FALSE),"0")</calculatedColumnFormula>
    </tableColumn>
    <tableColumn id="11" name="T9" dataDxfId="37">
      <calculatedColumnFormula>IFERROR(VLOOKUP(Tabela19[[#This Row],[Klub]],Ratitovec!$R$18:$V$31,3,FALSE),"0")</calculatedColumnFormula>
    </tableColumn>
    <tableColumn id="12" name="T10" dataDxfId="36">
      <calculatedColumnFormula>IFERROR(VLOOKUP(Tabela19[[#This Row],[Klub]],Ratitovec!$R$18:$V$31,4,FALSE),"0")</calculatedColumnFormula>
    </tableColumn>
    <tableColumn id="13" name="T11" dataDxfId="35">
      <calculatedColumnFormula>IFERROR(VLOOKUP(Tabela19[[#This Row],[Klub]],'DP2014'!$R$19:$V$32,2,FALSE),"0")</calculatedColumnFormula>
    </tableColumn>
    <tableColumn id="14" name="T12" dataDxfId="34">
      <calculatedColumnFormula>IFERROR(VLOOKUP(Tabela19[[#This Row],[Klub]],SocaValley!$R$17:$V$30,2,FALSE),"0")</calculatedColumnFormula>
    </tableColumn>
    <tableColumn id="15" name="T13" dataDxfId="33">
      <calculatedColumnFormula>IFERROR(VLOOKUP(Tabela19[[#This Row],[Klub]],SocaValley!$R$17:$V$30,3,FALSE),"0")</calculatedColumnFormula>
    </tableColumn>
    <tableColumn id="16" name="T14" dataDxfId="32">
      <calculatedColumnFormula>IFERROR(VLOOKUP(Tabela19[[#This Row],[Klub]],SocaValley!$R$17:$V$30,4,FALSE),"0")</calculatedColumnFormula>
    </tableColumn>
    <tableColumn id="17" name="T15" dataDxfId="31">
      <calculatedColumnFormula>IFERROR(VLOOKUP(Tabela19[[#This Row],[Klub]],SocaValley!$R$17:$V$30,5,FALSE),"0")</calculatedColumnFormula>
    </tableColumn>
    <tableColumn id="18" name="Skupno" dataDxfId="30">
      <calculatedColumnFormula>SUM(Tabela19[[#This Row],[T1]:[T15]])</calculatedColumnFormula>
    </tableColumn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naviter.com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X67"/>
  <sheetViews>
    <sheetView topLeftCell="C6" workbookViewId="0">
      <selection activeCell="W26" sqref="W26"/>
    </sheetView>
  </sheetViews>
  <sheetFormatPr defaultRowHeight="15" x14ac:dyDescent="0.25"/>
  <cols>
    <col min="3" max="3" width="21.5703125" customWidth="1"/>
    <col min="4" max="4" width="29.140625" customWidth="1"/>
    <col min="6" max="6" width="28.42578125" customWidth="1"/>
    <col min="7" max="7" width="33.28515625" customWidth="1"/>
    <col min="8" max="8" width="9.5703125" style="3" hidden="1" customWidth="1"/>
    <col min="9" max="10" width="7.28515625" style="3" customWidth="1"/>
    <col min="11" max="11" width="11.28515625" style="3" customWidth="1"/>
    <col min="12" max="12" width="9.140625" style="3" customWidth="1"/>
    <col min="13" max="14" width="7.28515625" style="3" customWidth="1"/>
    <col min="15" max="15" width="0" style="3" hidden="1" customWidth="1"/>
    <col min="18" max="18" width="14.140625" customWidth="1"/>
  </cols>
  <sheetData>
    <row r="1" spans="1:24" ht="15" customHeight="1" x14ac:dyDescent="0.25">
      <c r="A1" s="109" t="s">
        <v>182</v>
      </c>
      <c r="B1" s="109"/>
      <c r="C1" s="109"/>
      <c r="D1" s="29"/>
      <c r="E1" s="29"/>
      <c r="F1" s="29"/>
      <c r="G1" s="29"/>
      <c r="H1" s="14"/>
      <c r="I1" s="14"/>
    </row>
    <row r="2" spans="1:24" ht="15" customHeight="1" x14ac:dyDescent="0.25">
      <c r="A2" s="110" t="s">
        <v>183</v>
      </c>
      <c r="B2" s="110"/>
      <c r="C2" s="110"/>
      <c r="D2" s="110"/>
      <c r="E2" s="110"/>
      <c r="F2" s="110"/>
      <c r="G2" s="110"/>
      <c r="H2" s="110"/>
      <c r="I2" s="33"/>
    </row>
    <row r="3" spans="1:24" ht="15" customHeight="1" x14ac:dyDescent="0.25">
      <c r="A3" s="29"/>
      <c r="B3" s="29"/>
      <c r="C3" s="29"/>
      <c r="D3" s="29"/>
      <c r="E3" s="29"/>
      <c r="F3" s="29"/>
      <c r="G3" s="29"/>
      <c r="H3" s="14"/>
      <c r="I3" s="14"/>
    </row>
    <row r="4" spans="1:24" ht="15" customHeight="1" x14ac:dyDescent="0.25">
      <c r="A4" s="111" t="s">
        <v>184</v>
      </c>
      <c r="B4" s="111"/>
      <c r="C4" s="111"/>
      <c r="D4" s="29"/>
      <c r="E4" s="29"/>
      <c r="F4" s="29"/>
      <c r="G4" s="29"/>
      <c r="H4" s="14"/>
      <c r="I4" s="14"/>
    </row>
    <row r="5" spans="1:24" ht="15" customHeight="1" x14ac:dyDescent="0.25">
      <c r="A5" s="110" t="s">
        <v>0</v>
      </c>
      <c r="B5" s="110"/>
      <c r="C5" s="110"/>
      <c r="D5" s="110"/>
      <c r="E5" s="29"/>
      <c r="F5" s="29"/>
      <c r="G5" s="29"/>
      <c r="H5" s="14"/>
      <c r="I5" s="14"/>
    </row>
    <row r="6" spans="1:24" ht="15" customHeight="1" thickBot="1" x14ac:dyDescent="0.3">
      <c r="A6" s="110" t="s">
        <v>1</v>
      </c>
      <c r="B6" s="110"/>
      <c r="C6" s="110"/>
      <c r="D6" s="110"/>
      <c r="E6" s="29"/>
      <c r="F6" s="29"/>
      <c r="G6" s="29"/>
      <c r="H6" s="36">
        <f>SUM(LARGE(I15:I59,{1;2;3}))</f>
        <v>2959.9528857479386</v>
      </c>
      <c r="I6" s="14"/>
      <c r="K6" s="37"/>
    </row>
    <row r="7" spans="1:24" ht="15" customHeight="1" thickBot="1" x14ac:dyDescent="0.3">
      <c r="A7" s="19" t="s">
        <v>2</v>
      </c>
      <c r="B7" s="19" t="s">
        <v>3</v>
      </c>
      <c r="C7" s="19" t="s">
        <v>4</v>
      </c>
      <c r="D7" s="19"/>
      <c r="H7" s="22" t="e">
        <f>SUMIF($D$15:$D$59,"KL Vrhnika"&amp; LARGE(I15:I59,{1;2;3}),T1_)</f>
        <v>#REF!</v>
      </c>
      <c r="K7" s="37"/>
    </row>
    <row r="8" spans="1:24" ht="15" customHeight="1" thickBot="1" x14ac:dyDescent="0.3">
      <c r="A8" s="20" t="s">
        <v>5</v>
      </c>
      <c r="B8" s="20" t="s">
        <v>185</v>
      </c>
      <c r="C8" s="20" t="s">
        <v>186</v>
      </c>
      <c r="D8" s="20" t="s">
        <v>172</v>
      </c>
    </row>
    <row r="9" spans="1:24" ht="15" customHeight="1" thickBot="1" x14ac:dyDescent="0.3">
      <c r="A9" s="20" t="s">
        <v>187</v>
      </c>
      <c r="B9" s="20" t="s">
        <v>188</v>
      </c>
      <c r="C9" s="20" t="s">
        <v>189</v>
      </c>
      <c r="D9" s="20" t="s">
        <v>172</v>
      </c>
    </row>
    <row r="10" spans="1:24" ht="15" customHeight="1" thickBot="1" x14ac:dyDescent="0.3">
      <c r="A10" s="20" t="s">
        <v>6</v>
      </c>
      <c r="B10" s="20" t="s">
        <v>190</v>
      </c>
      <c r="C10" s="20" t="s">
        <v>191</v>
      </c>
      <c r="D10" s="20" t="s">
        <v>172</v>
      </c>
    </row>
    <row r="11" spans="1:24" ht="15" customHeight="1" thickBot="1" x14ac:dyDescent="0.3">
      <c r="A11" s="20" t="s">
        <v>192</v>
      </c>
      <c r="B11" s="20" t="s">
        <v>193</v>
      </c>
      <c r="C11" s="20" t="s">
        <v>194</v>
      </c>
      <c r="D11" s="20" t="s">
        <v>172</v>
      </c>
    </row>
    <row r="12" spans="1:24" ht="15" customHeight="1" thickBot="1" x14ac:dyDescent="0.3">
      <c r="A12" s="20" t="s">
        <v>195</v>
      </c>
      <c r="B12" s="20" t="s">
        <v>196</v>
      </c>
      <c r="C12" s="20" t="s">
        <v>197</v>
      </c>
      <c r="D12" s="20" t="s">
        <v>172</v>
      </c>
    </row>
    <row r="13" spans="1:24" ht="15" customHeight="1" x14ac:dyDescent="0.25"/>
    <row r="14" spans="1:24" ht="15" customHeight="1" x14ac:dyDescent="0.25">
      <c r="A14" s="34" t="s">
        <v>7</v>
      </c>
      <c r="B14" s="34" t="s">
        <v>8</v>
      </c>
      <c r="C14" s="34" t="s">
        <v>9</v>
      </c>
      <c r="D14" s="34" t="s">
        <v>145</v>
      </c>
      <c r="E14" s="34" t="s">
        <v>173</v>
      </c>
      <c r="F14" s="34" t="s">
        <v>10</v>
      </c>
      <c r="G14" s="34" t="s">
        <v>11</v>
      </c>
      <c r="H14" s="26" t="s">
        <v>12</v>
      </c>
      <c r="I14" s="34" t="s">
        <v>231</v>
      </c>
      <c r="J14" s="34" t="s">
        <v>13</v>
      </c>
      <c r="K14" s="26" t="s">
        <v>14</v>
      </c>
      <c r="L14" s="34" t="s">
        <v>232</v>
      </c>
      <c r="M14" s="34" t="s">
        <v>15</v>
      </c>
      <c r="N14" s="34" t="s">
        <v>89</v>
      </c>
      <c r="O14" s="26" t="s">
        <v>174</v>
      </c>
      <c r="Q14" s="24" t="s">
        <v>168</v>
      </c>
      <c r="R14" s="24" t="s">
        <v>145</v>
      </c>
      <c r="S14" s="24" t="s">
        <v>146</v>
      </c>
      <c r="T14" s="24" t="s">
        <v>180</v>
      </c>
      <c r="U14" s="24" t="s">
        <v>148</v>
      </c>
      <c r="V14" s="24" t="s">
        <v>149</v>
      </c>
      <c r="W14" s="24" t="s">
        <v>150</v>
      </c>
      <c r="X14" s="24" t="s">
        <v>143</v>
      </c>
    </row>
    <row r="15" spans="1:24" ht="15" customHeight="1" x14ac:dyDescent="0.25">
      <c r="A15" s="30">
        <v>1</v>
      </c>
      <c r="B15" s="31">
        <v>29</v>
      </c>
      <c r="C15" s="31" t="s">
        <v>32</v>
      </c>
      <c r="D15" s="25" t="s">
        <v>161</v>
      </c>
      <c r="E15" s="31" t="s">
        <v>175</v>
      </c>
      <c r="F15" s="31" t="s">
        <v>19</v>
      </c>
      <c r="G15" s="31" t="s">
        <v>198</v>
      </c>
      <c r="H15" s="32">
        <v>829</v>
      </c>
      <c r="I15" s="35">
        <f>(1000*H15)/849</f>
        <v>976.44287396937568</v>
      </c>
      <c r="J15" s="35">
        <v>1000</v>
      </c>
      <c r="K15" s="32">
        <v>985</v>
      </c>
      <c r="L15" s="35">
        <v>1000</v>
      </c>
      <c r="M15" s="35">
        <v>1000</v>
      </c>
      <c r="N15" s="35">
        <v>875</v>
      </c>
      <c r="O15" s="26">
        <v>4689</v>
      </c>
      <c r="Q15" s="24">
        <v>1</v>
      </c>
      <c r="R15" s="25" t="s">
        <v>161</v>
      </c>
      <c r="S15" s="22">
        <f t="array" ref="S15">SUM(LARGE(IF(klub=R15,$I$15:$I$70,""),{1;2;3}))</f>
        <v>2868.0800942285041</v>
      </c>
      <c r="T15" s="22">
        <f t="array" ref="T15">SUM(LARGE(IF(klub=$R15,J$15:J$70,""),{1;2;3}))</f>
        <v>2736</v>
      </c>
      <c r="U15" s="22">
        <f t="array" ref="U15">SUM(LARGE(IF(klub=$R15,L$15:L$70,""),{1;2;3}))</f>
        <v>2803.0456852791876</v>
      </c>
      <c r="V15" s="22">
        <f t="array" ref="V15">SUM(LARGE(IF(klub=$R15,M$15:M$70,""),{1;2;3}))</f>
        <v>2911</v>
      </c>
      <c r="W15" s="22">
        <f t="array" ref="W15">SUM(LARGE(IF(klub=$R15,N$15:N$70,""),{1;2;3}))</f>
        <v>2705</v>
      </c>
      <c r="X15" s="23">
        <f t="shared" ref="X15:X26" si="0">SUM(S15:U15)</f>
        <v>8407.1257795076926</v>
      </c>
    </row>
    <row r="16" spans="1:24" ht="15" customHeight="1" x14ac:dyDescent="0.25">
      <c r="A16" s="30">
        <v>2</v>
      </c>
      <c r="B16" s="31">
        <v>148</v>
      </c>
      <c r="C16" s="31" t="s">
        <v>18</v>
      </c>
      <c r="D16" s="25" t="s">
        <v>97</v>
      </c>
      <c r="E16" s="31" t="s">
        <v>175</v>
      </c>
      <c r="F16" s="31" t="s">
        <v>19</v>
      </c>
      <c r="G16" s="31"/>
      <c r="H16" s="32">
        <v>762</v>
      </c>
      <c r="I16" s="35">
        <f t="shared" ref="I16:I20" si="1">(1000*H16)/849</f>
        <v>897.52650176678446</v>
      </c>
      <c r="J16" s="35">
        <v>928</v>
      </c>
      <c r="K16" s="32">
        <v>977</v>
      </c>
      <c r="L16" s="35">
        <f>(1000*K16)/985</f>
        <v>991.87817258883251</v>
      </c>
      <c r="M16" s="35">
        <v>884</v>
      </c>
      <c r="N16" s="35">
        <v>906</v>
      </c>
      <c r="O16" s="26">
        <v>4457</v>
      </c>
      <c r="Q16" s="24">
        <v>2</v>
      </c>
      <c r="R16" s="25" t="s">
        <v>163</v>
      </c>
      <c r="S16" s="22">
        <f t="array" ref="S16">SUM(LARGE(IF(klub=R16,$I$15:$I$70,""),{1;2;3}))</f>
        <v>2713.7809187279154</v>
      </c>
      <c r="T16" s="22">
        <f t="array" ref="T16">SUM(LARGE(IF(klub=$R16,J$15:J$70,""),{1;2;3}))</f>
        <v>1818</v>
      </c>
      <c r="U16" s="22">
        <f t="array" ref="U16">SUM(LARGE(IF(klub=$R16,L$15:L$70,""),{1;2;3}))</f>
        <v>2436.5482233502535</v>
      </c>
      <c r="V16" s="22">
        <f t="array" ref="V16">SUM(LARGE(IF(klub=$R16,M$15:M$70,""),{1;2;3}))</f>
        <v>1821</v>
      </c>
      <c r="W16" s="22">
        <f t="array" ref="W16">SUM(LARGE(IF(klub=$R16,N$15:N$70,""),{1;2;3}))</f>
        <v>2159</v>
      </c>
      <c r="X16" s="23">
        <f t="shared" si="0"/>
        <v>6968.3291420781688</v>
      </c>
    </row>
    <row r="17" spans="1:24" ht="15" customHeight="1" x14ac:dyDescent="0.25">
      <c r="A17" s="30">
        <v>4</v>
      </c>
      <c r="B17" s="31">
        <v>217</v>
      </c>
      <c r="C17" s="31" t="s">
        <v>50</v>
      </c>
      <c r="D17" s="25" t="s">
        <v>161</v>
      </c>
      <c r="E17" s="31" t="s">
        <v>175</v>
      </c>
      <c r="F17" s="31" t="s">
        <v>61</v>
      </c>
      <c r="G17" s="31" t="s">
        <v>199</v>
      </c>
      <c r="H17" s="32">
        <v>819</v>
      </c>
      <c r="I17" s="35">
        <f t="shared" si="1"/>
        <v>964.66431095406358</v>
      </c>
      <c r="J17" s="35">
        <v>704</v>
      </c>
      <c r="K17" s="32">
        <v>923</v>
      </c>
      <c r="L17" s="35">
        <f t="shared" ref="L17:L59" si="2">(1000*K17)/985</f>
        <v>937.05583756345175</v>
      </c>
      <c r="M17" s="35">
        <v>959</v>
      </c>
      <c r="N17" s="35">
        <v>847</v>
      </c>
      <c r="O17" s="26">
        <v>4252</v>
      </c>
      <c r="Q17" s="24">
        <v>3</v>
      </c>
      <c r="R17" s="25" t="s">
        <v>162</v>
      </c>
      <c r="S17" s="22">
        <f t="array" ref="S17">SUM(LARGE(IF(klub=R17,$I$15:$I$70,""),{1;2;3}))</f>
        <v>2619.5524146054181</v>
      </c>
      <c r="T17" s="22">
        <f t="array" ref="T17">SUM(LARGE(IF(klub=$R17,J$15:J$70,""),{1;2;3}))</f>
        <v>2087</v>
      </c>
      <c r="U17" s="22">
        <f t="array" ref="U17">SUM(LARGE(IF(klub=$R17,L$15:L$70,""),{1;2;3}))</f>
        <v>1909.6446700507613</v>
      </c>
      <c r="V17" s="22">
        <f t="array" ref="V17">SUM(LARGE(IF(klub=$R17,M$15:M$70,""),{1;2;3}))</f>
        <v>2217</v>
      </c>
      <c r="W17" s="22">
        <f t="array" ref="W17">SUM(LARGE(IF(klub=$R17,N$15:N$70,""),{1;2;3}))</f>
        <v>2299</v>
      </c>
      <c r="X17" s="23">
        <f t="shared" si="0"/>
        <v>6616.197084656179</v>
      </c>
    </row>
    <row r="18" spans="1:24" ht="15" customHeight="1" x14ac:dyDescent="0.25">
      <c r="A18" s="30">
        <v>6</v>
      </c>
      <c r="B18" s="31">
        <v>90</v>
      </c>
      <c r="C18" s="31" t="s">
        <v>20</v>
      </c>
      <c r="D18" s="25" t="s">
        <v>161</v>
      </c>
      <c r="E18" s="31" t="s">
        <v>175</v>
      </c>
      <c r="F18" s="31" t="s">
        <v>19</v>
      </c>
      <c r="G18" s="31" t="s">
        <v>21</v>
      </c>
      <c r="H18" s="32">
        <v>787</v>
      </c>
      <c r="I18" s="35">
        <f t="shared" si="1"/>
        <v>926.97290930506483</v>
      </c>
      <c r="J18" s="35">
        <v>572</v>
      </c>
      <c r="K18" s="32">
        <v>853</v>
      </c>
      <c r="L18" s="35">
        <f t="shared" si="2"/>
        <v>865.989847715736</v>
      </c>
      <c r="M18" s="35">
        <v>952</v>
      </c>
      <c r="N18" s="35">
        <v>983</v>
      </c>
      <c r="O18" s="26">
        <v>4147</v>
      </c>
      <c r="Q18" s="24">
        <v>4</v>
      </c>
      <c r="R18" s="25" t="s">
        <v>160</v>
      </c>
      <c r="S18" s="22">
        <f t="array" ref="S18">SUM(LARGE(IF(klub=R18,$I$15:$I$70,""),{1;2;3}))</f>
        <v>2240.2826855123676</v>
      </c>
      <c r="T18" s="22">
        <f t="array" ref="T18">SUM(LARGE(IF(klub=$R18,J$15:J$70,""),{1;2;3}))</f>
        <v>2157</v>
      </c>
      <c r="U18" s="22">
        <f t="array" ref="U18">SUM(LARGE(IF(klub=$R18,L$15:L$70,""),{1;2;3}))</f>
        <v>2202.0304568527918</v>
      </c>
      <c r="V18" s="22">
        <f t="array" ref="V18">SUM(LARGE(IF(klub=$R18,M$15:M$70,""),{1;2;3}))</f>
        <v>1958</v>
      </c>
      <c r="W18" s="22">
        <f t="array" ref="W18">SUM(LARGE(IF(klub=$R18,N$15:N$70,""),{1;2;3}))</f>
        <v>1752</v>
      </c>
      <c r="X18" s="23">
        <f t="shared" si="0"/>
        <v>6599.3131423651594</v>
      </c>
    </row>
    <row r="19" spans="1:24" ht="15" customHeight="1" x14ac:dyDescent="0.25">
      <c r="A19" s="30">
        <v>7</v>
      </c>
      <c r="B19" s="31">
        <v>126</v>
      </c>
      <c r="C19" s="31" t="s">
        <v>200</v>
      </c>
      <c r="D19" s="25" t="s">
        <v>97</v>
      </c>
      <c r="E19" s="31" t="s">
        <v>175</v>
      </c>
      <c r="F19" s="31" t="s">
        <v>61</v>
      </c>
      <c r="G19" s="31" t="s">
        <v>201</v>
      </c>
      <c r="H19" s="32">
        <v>775</v>
      </c>
      <c r="I19" s="35">
        <f t="shared" si="1"/>
        <v>912.83863368669017</v>
      </c>
      <c r="J19" s="35">
        <v>918</v>
      </c>
      <c r="K19" s="32">
        <v>768</v>
      </c>
      <c r="L19" s="35">
        <f t="shared" si="2"/>
        <v>779.69543147208117</v>
      </c>
      <c r="M19" s="35">
        <v>806</v>
      </c>
      <c r="N19" s="35">
        <v>846</v>
      </c>
      <c r="O19" s="26">
        <v>4113</v>
      </c>
      <c r="Q19" s="24">
        <v>5</v>
      </c>
      <c r="R19" s="25" t="s">
        <v>164</v>
      </c>
      <c r="S19" s="22">
        <f t="array" ref="S19">SUM(LARGE(IF(klub=R19,$I$15:$I$70,""),{1;2;3}))</f>
        <v>2220.2591283863367</v>
      </c>
      <c r="T19" s="22">
        <f t="array" ref="T19">SUM(LARGE(IF(klub=$R19,J$15:J$70,""),{1;2;3}))</f>
        <v>1846</v>
      </c>
      <c r="U19" s="22">
        <f t="array" ref="U19">SUM(LARGE(IF(klub=$R19,L$15:L$70,""),{1;2;3}))</f>
        <v>1829.4416243654823</v>
      </c>
      <c r="V19" s="22">
        <f t="array" ref="V19">SUM(LARGE(IF(klub=$R19,M$15:M$70,""),{1;2;3}))</f>
        <v>1701</v>
      </c>
      <c r="W19" s="22">
        <f t="array" ref="W19">SUM(LARGE(IF(klub=$R19,N$15:N$70,""),{1;2;3}))</f>
        <v>1560</v>
      </c>
      <c r="X19" s="23">
        <f t="shared" si="0"/>
        <v>5895.700752751819</v>
      </c>
    </row>
    <row r="20" spans="1:24" ht="15" customHeight="1" x14ac:dyDescent="0.25">
      <c r="A20" s="30">
        <v>9</v>
      </c>
      <c r="B20" s="31">
        <v>5</v>
      </c>
      <c r="C20" s="31" t="s">
        <v>25</v>
      </c>
      <c r="D20" s="25" t="s">
        <v>160</v>
      </c>
      <c r="E20" s="31" t="s">
        <v>175</v>
      </c>
      <c r="F20" s="31" t="s">
        <v>19</v>
      </c>
      <c r="G20" s="31" t="s">
        <v>26</v>
      </c>
      <c r="H20" s="32">
        <v>691</v>
      </c>
      <c r="I20" s="35">
        <f t="shared" si="1"/>
        <v>813.89870435806836</v>
      </c>
      <c r="J20" s="35">
        <v>803</v>
      </c>
      <c r="K20" s="32">
        <v>966</v>
      </c>
      <c r="L20" s="35">
        <f t="shared" si="2"/>
        <v>980.71065989847716</v>
      </c>
      <c r="M20" s="35">
        <v>736</v>
      </c>
      <c r="N20" s="35">
        <v>817</v>
      </c>
      <c r="O20" s="26">
        <v>4013</v>
      </c>
      <c r="Q20" s="24">
        <v>6</v>
      </c>
      <c r="R20" s="25" t="s">
        <v>97</v>
      </c>
      <c r="S20" s="22">
        <f t="array" ref="S20">SUM(LARGE(IF(klub=R20,$I$15:$I$70,""),{1;2;3}))</f>
        <v>1810.3651354534745</v>
      </c>
      <c r="T20" s="22">
        <f t="array" ref="T20">SUM(LARGE(IF(klub=$R20,J$15:J$70,""),{1;2;3}))</f>
        <v>1846</v>
      </c>
      <c r="U20" s="22">
        <f t="array" ref="U20">SUM(LARGE(IF(klub=$R20,L$15:L$70,""),{1;2;3}))</f>
        <v>1771.5736040609136</v>
      </c>
      <c r="V20" s="22">
        <f t="array" ref="V20">SUM(LARGE(IF(klub=$R20,M$15:M$70,""),{1;2;3}))</f>
        <v>1690</v>
      </c>
      <c r="W20" s="22">
        <f t="array" ref="W20">SUM(LARGE(IF(klub=$R20,N$15:N$70,""),{1;2;3}))</f>
        <v>1752</v>
      </c>
      <c r="X20" s="23">
        <f t="shared" si="0"/>
        <v>5427.9387395143876</v>
      </c>
    </row>
    <row r="21" spans="1:24" ht="15" customHeight="1" x14ac:dyDescent="0.25">
      <c r="A21" s="30">
        <v>10</v>
      </c>
      <c r="B21" s="31">
        <v>214</v>
      </c>
      <c r="C21" s="31" t="s">
        <v>38</v>
      </c>
      <c r="D21" s="25" t="s">
        <v>163</v>
      </c>
      <c r="E21" s="31" t="s">
        <v>175</v>
      </c>
      <c r="F21" s="31" t="s">
        <v>202</v>
      </c>
      <c r="G21" s="31" t="s">
        <v>94</v>
      </c>
      <c r="H21" s="32">
        <v>849</v>
      </c>
      <c r="I21" s="35">
        <v>1000</v>
      </c>
      <c r="J21" s="35">
        <v>392</v>
      </c>
      <c r="K21" s="32">
        <v>939</v>
      </c>
      <c r="L21" s="35">
        <f t="shared" si="2"/>
        <v>953.29949238578683</v>
      </c>
      <c r="M21" s="35">
        <v>965</v>
      </c>
      <c r="N21" s="35">
        <v>827</v>
      </c>
      <c r="O21" s="26">
        <v>3972</v>
      </c>
      <c r="Q21" s="24">
        <v>7</v>
      </c>
      <c r="R21" s="25" t="s">
        <v>166</v>
      </c>
      <c r="S21" s="22">
        <f t="array" ref="S21">SUM(LARGE(IF(klub=R21,$I$15:$I$70,""),{1;2;3}))</f>
        <v>930.50647820965844</v>
      </c>
      <c r="T21" s="22">
        <f t="array" ref="T21">SUM(LARGE(IF(klub=$R21,J$15:J$70,""),{1;2;3}))</f>
        <v>1122</v>
      </c>
      <c r="U21" s="22">
        <f t="array" ref="U21">SUM(LARGE(IF(klub=$R21,L$15:L$70,""),{1;2;3}))</f>
        <v>1079.1878172588831</v>
      </c>
      <c r="V21" s="22">
        <f t="array" ref="V21">SUM(LARGE(IF(klub=$R21,M$15:M$70,""),{1;2;3}))</f>
        <v>1282</v>
      </c>
      <c r="W21" s="22">
        <f t="array" ref="W21">SUM(LARGE(IF(klub=$R21,N$15:N$70,""),{1;2;3}))</f>
        <v>1171</v>
      </c>
      <c r="X21" s="23">
        <f t="shared" si="0"/>
        <v>3131.6942954685414</v>
      </c>
    </row>
    <row r="22" spans="1:24" ht="15" customHeight="1" x14ac:dyDescent="0.25">
      <c r="A22" s="30">
        <v>12</v>
      </c>
      <c r="B22" s="31">
        <v>611</v>
      </c>
      <c r="C22" s="31" t="s">
        <v>105</v>
      </c>
      <c r="D22" s="25" t="s">
        <v>161</v>
      </c>
      <c r="E22" s="31" t="s">
        <v>175</v>
      </c>
      <c r="F22" s="31" t="s">
        <v>203</v>
      </c>
      <c r="G22" s="31"/>
      <c r="H22" s="32">
        <v>698</v>
      </c>
      <c r="I22" s="35">
        <f>(1000*H22)/849</f>
        <v>822.14369846878685</v>
      </c>
      <c r="J22" s="35">
        <v>894</v>
      </c>
      <c r="K22" s="32">
        <v>851</v>
      </c>
      <c r="L22" s="35">
        <f t="shared" si="2"/>
        <v>863.95939086294413</v>
      </c>
      <c r="M22" s="35">
        <v>742</v>
      </c>
      <c r="N22" s="35">
        <v>766</v>
      </c>
      <c r="O22" s="26">
        <v>3951</v>
      </c>
      <c r="Q22" s="24">
        <v>8</v>
      </c>
      <c r="R22" s="25" t="s">
        <v>170</v>
      </c>
      <c r="S22" s="22">
        <f t="array" ref="S22">SUM(LARGE(IF(klub=R22,$I$15:$I$70,""),{1;2;3}))</f>
        <v>1209.658421672556</v>
      </c>
      <c r="T22" s="22">
        <f t="array" ref="T22">SUM(LARGE(IF(klub=$R22,J$15:J$70,""),{1;2;3}))</f>
        <v>721</v>
      </c>
      <c r="U22" s="22">
        <f t="array" ref="U22">SUM(LARGE(IF(klub=$R22,L$15:L$70,""),{1;2;3}))</f>
        <v>981.72588832487315</v>
      </c>
      <c r="V22" s="22">
        <f t="array" ref="V22">SUM(LARGE(IF(klub=$R22,M$15:M$70,""),{1;2;3}))</f>
        <v>880</v>
      </c>
      <c r="W22" s="22">
        <f t="array" ref="W22">SUM(LARGE(IF(klub=$R22,N$15:N$70,""),{1;2;3}))</f>
        <v>343</v>
      </c>
      <c r="X22" s="23">
        <f t="shared" si="0"/>
        <v>2912.3843099974292</v>
      </c>
    </row>
    <row r="23" spans="1:24" ht="15" customHeight="1" x14ac:dyDescent="0.25">
      <c r="A23" s="30">
        <v>15</v>
      </c>
      <c r="B23" s="31">
        <v>7</v>
      </c>
      <c r="C23" s="31" t="s">
        <v>22</v>
      </c>
      <c r="D23" s="25" t="s">
        <v>162</v>
      </c>
      <c r="E23" s="31" t="s">
        <v>175</v>
      </c>
      <c r="F23" s="31" t="s">
        <v>178</v>
      </c>
      <c r="G23" s="31" t="s">
        <v>204</v>
      </c>
      <c r="H23" s="32">
        <v>782</v>
      </c>
      <c r="I23" s="35">
        <f t="shared" ref="I23:I59" si="3">(1000*H23)/849</f>
        <v>921.08362779740867</v>
      </c>
      <c r="J23" s="35">
        <v>898</v>
      </c>
      <c r="K23" s="32">
        <v>664</v>
      </c>
      <c r="L23" s="35">
        <f t="shared" si="2"/>
        <v>674.11167512690361</v>
      </c>
      <c r="M23" s="35">
        <v>707</v>
      </c>
      <c r="N23" s="35">
        <v>710</v>
      </c>
      <c r="O23" s="26">
        <v>3761</v>
      </c>
      <c r="Q23" s="24">
        <v>9</v>
      </c>
      <c r="R23" s="25" t="s">
        <v>44</v>
      </c>
      <c r="S23" s="22">
        <f t="array" ref="S23">SUM(LARGE(IF(klub=R23,$I$15:$I$70,""),{1;2;3}))</f>
        <v>1227.3262661955241</v>
      </c>
      <c r="T23" s="22">
        <f t="array" ref="T23">SUM(LARGE(IF(klub=$R23,J$15:J$70,""),{1;2;3}))</f>
        <v>403</v>
      </c>
      <c r="U23" s="22">
        <f t="array" ref="U23">SUM(LARGE(IF(klub=$R23,L$15:L$70,""),{1;2;3}))</f>
        <v>1054.8223350253807</v>
      </c>
      <c r="V23" s="22">
        <f t="array" ref="V23">SUM(LARGE(IF(klub=$R23,M$15:M$70,""),{1;2;3}))</f>
        <v>861</v>
      </c>
      <c r="W23" s="22">
        <f t="array" ref="W23">SUM(LARGE(IF(klub=$R23,N$15:N$70,""),{1;2;3}))</f>
        <v>579</v>
      </c>
      <c r="X23" s="23">
        <f t="shared" si="0"/>
        <v>2685.1486012209048</v>
      </c>
    </row>
    <row r="24" spans="1:24" ht="15" customHeight="1" x14ac:dyDescent="0.25">
      <c r="A24" s="30">
        <v>16</v>
      </c>
      <c r="B24" s="31">
        <v>414</v>
      </c>
      <c r="C24" s="31" t="s">
        <v>34</v>
      </c>
      <c r="D24" s="25" t="s">
        <v>163</v>
      </c>
      <c r="E24" s="31" t="s">
        <v>175</v>
      </c>
      <c r="F24" s="31" t="s">
        <v>205</v>
      </c>
      <c r="G24" s="31" t="s">
        <v>54</v>
      </c>
      <c r="H24" s="32">
        <v>835</v>
      </c>
      <c r="I24" s="35">
        <f t="shared" si="3"/>
        <v>983.51001177856301</v>
      </c>
      <c r="J24" s="35">
        <v>910</v>
      </c>
      <c r="K24" s="32">
        <v>926</v>
      </c>
      <c r="L24" s="35">
        <f t="shared" si="2"/>
        <v>940.10152284263961</v>
      </c>
      <c r="M24" s="35">
        <v>206</v>
      </c>
      <c r="N24" s="35">
        <v>847</v>
      </c>
      <c r="O24" s="26">
        <v>3724</v>
      </c>
      <c r="Q24" s="24">
        <v>10</v>
      </c>
      <c r="R24" s="25" t="s">
        <v>233</v>
      </c>
      <c r="S24" s="22">
        <f t="array" ref="S24">SUM(LARGE(IF(klub=R24,$I$15:$I$70,""),{1;2;3}))</f>
        <v>766.78445229681984</v>
      </c>
      <c r="T24" s="22">
        <f t="array" ref="T24">SUM(LARGE(IF(klub=$R24,J$15:J$70,""),{1;2;3}))</f>
        <v>671</v>
      </c>
      <c r="U24" s="22">
        <f t="array" ref="U24">SUM(LARGE(IF(klub=$R24,L$15:L$70,""),{1;2;3}))</f>
        <v>1047.715736040609</v>
      </c>
      <c r="V24" s="22">
        <f t="array" ref="V24">SUM(LARGE(IF(klub=$R24,M$15:M$70,""),{1;2;3}))</f>
        <v>241</v>
      </c>
      <c r="W24" s="22">
        <f t="array" ref="W24">SUM(LARGE(IF(klub=$R24,N$15:N$70,""),{1;2;3}))</f>
        <v>421</v>
      </c>
      <c r="X24" s="23">
        <f t="shared" si="0"/>
        <v>2485.5001883374289</v>
      </c>
    </row>
    <row r="25" spans="1:24" ht="15" customHeight="1" x14ac:dyDescent="0.25">
      <c r="A25" s="30">
        <v>20</v>
      </c>
      <c r="B25" s="31">
        <v>37</v>
      </c>
      <c r="C25" s="31" t="s">
        <v>58</v>
      </c>
      <c r="D25" s="25" t="s">
        <v>166</v>
      </c>
      <c r="E25" s="31" t="s">
        <v>175</v>
      </c>
      <c r="F25" s="31" t="s">
        <v>178</v>
      </c>
      <c r="G25" s="31" t="s">
        <v>207</v>
      </c>
      <c r="H25" s="32">
        <v>790</v>
      </c>
      <c r="I25" s="35">
        <f t="shared" si="3"/>
        <v>930.50647820965844</v>
      </c>
      <c r="J25" s="35">
        <v>701</v>
      </c>
      <c r="K25" s="32">
        <v>553</v>
      </c>
      <c r="L25" s="35">
        <f t="shared" si="2"/>
        <v>561.42131979695432</v>
      </c>
      <c r="M25" s="35">
        <v>706</v>
      </c>
      <c r="N25" s="35">
        <v>712</v>
      </c>
      <c r="O25" s="26">
        <v>3462</v>
      </c>
      <c r="Q25" s="24">
        <v>11</v>
      </c>
      <c r="R25" s="25" t="s">
        <v>165</v>
      </c>
      <c r="S25" s="22">
        <f t="array" ref="S25">SUM(LARGE(IF(klub=R25,$I$15:$I$70,""),{1;2;3}))</f>
        <v>425.20612485276797</v>
      </c>
      <c r="T25" s="22">
        <f t="array" ref="T25">SUM(LARGE(IF(klub=$R25,J$15:J$70,""),{1;2;3}))</f>
        <v>757</v>
      </c>
      <c r="U25" s="22">
        <f t="array" ref="U25">SUM(LARGE(IF(klub=$R25,L$15:L$70,""),{1;2;3}))</f>
        <v>820.30456852791872</v>
      </c>
      <c r="V25" s="22">
        <f t="array" ref="V25">SUM(LARGE(IF(klub=$R25,M$15:M$70,""),{1;2;3}))</f>
        <v>1086</v>
      </c>
      <c r="W25" s="22">
        <f t="array" ref="W25">SUM(LARGE(IF(klub=$R25,N$15:N$70,""),{1;2;3}))</f>
        <v>904</v>
      </c>
      <c r="X25" s="23">
        <f t="shared" si="0"/>
        <v>2002.5106933806867</v>
      </c>
    </row>
    <row r="26" spans="1:24" ht="15" customHeight="1" x14ac:dyDescent="0.25">
      <c r="A26" s="30">
        <v>21</v>
      </c>
      <c r="B26" s="31">
        <v>523</v>
      </c>
      <c r="C26" s="31" t="s">
        <v>53</v>
      </c>
      <c r="D26" s="25" t="s">
        <v>162</v>
      </c>
      <c r="E26" s="31" t="s">
        <v>175</v>
      </c>
      <c r="F26" s="31" t="s">
        <v>102</v>
      </c>
      <c r="G26" s="31" t="s">
        <v>208</v>
      </c>
      <c r="H26" s="32">
        <v>812</v>
      </c>
      <c r="I26" s="35">
        <f t="shared" si="3"/>
        <v>956.41931684334509</v>
      </c>
      <c r="J26" s="35">
        <v>504</v>
      </c>
      <c r="K26" s="32">
        <v>248</v>
      </c>
      <c r="L26" s="35">
        <f t="shared" si="2"/>
        <v>251.7766497461929</v>
      </c>
      <c r="M26" s="35">
        <v>820</v>
      </c>
      <c r="N26" s="35">
        <v>1000</v>
      </c>
      <c r="O26" s="26">
        <v>3384</v>
      </c>
      <c r="Q26" s="24">
        <v>12</v>
      </c>
      <c r="R26" s="25" t="s">
        <v>234</v>
      </c>
      <c r="S26" s="22" t="e">
        <f t="array" ref="S26">SUM(LARGE(IF(klub=R26,$I$15:$I$70,""),{1;2;3}))</f>
        <v>#NUM!</v>
      </c>
      <c r="T26" s="22" t="e">
        <f t="array" ref="T26">SUM(LARGE(IF(klub=$R26,J$15:J$70,""),{1;2;3}))</f>
        <v>#NUM!</v>
      </c>
      <c r="U26" s="22" t="e">
        <f t="array" ref="U26">SUM(LARGE(IF(klub=$R26,L$15:L$70,""),{1;2;3}))</f>
        <v>#NUM!</v>
      </c>
      <c r="V26" s="22" t="e">
        <f t="array" ref="V26">SUM(LARGE(IF(klub=$R26,M$15:M$70,""),{1;2;3}))</f>
        <v>#NUM!</v>
      </c>
      <c r="W26" s="22" t="e">
        <f t="array" ref="W26">SUM(LARGE(IF(klub=$R26,N$15:N$70,""),{1;2;3}))</f>
        <v>#NUM!</v>
      </c>
      <c r="X26" s="23" t="e">
        <f t="shared" si="0"/>
        <v>#NUM!</v>
      </c>
    </row>
    <row r="27" spans="1:24" ht="15" customHeight="1" x14ac:dyDescent="0.25">
      <c r="A27" s="30">
        <v>23</v>
      </c>
      <c r="B27" s="31">
        <v>39</v>
      </c>
      <c r="C27" s="31" t="s">
        <v>72</v>
      </c>
      <c r="D27" s="25" t="s">
        <v>161</v>
      </c>
      <c r="E27" s="31" t="s">
        <v>175</v>
      </c>
      <c r="F27" s="31" t="s">
        <v>61</v>
      </c>
      <c r="G27" s="31" t="s">
        <v>209</v>
      </c>
      <c r="H27" s="32">
        <v>666</v>
      </c>
      <c r="I27" s="35">
        <f t="shared" si="3"/>
        <v>784.45229681978799</v>
      </c>
      <c r="J27" s="35">
        <v>842</v>
      </c>
      <c r="K27" s="32">
        <v>281</v>
      </c>
      <c r="L27" s="35">
        <f t="shared" si="2"/>
        <v>285.2791878172589</v>
      </c>
      <c r="M27" s="35">
        <v>826</v>
      </c>
      <c r="N27" s="35">
        <v>479</v>
      </c>
      <c r="O27" s="26">
        <v>3094</v>
      </c>
    </row>
    <row r="28" spans="1:24" ht="15" customHeight="1" x14ac:dyDescent="0.25">
      <c r="A28" s="30">
        <v>24</v>
      </c>
      <c r="B28" s="31">
        <v>303</v>
      </c>
      <c r="C28" s="31" t="s">
        <v>86</v>
      </c>
      <c r="D28" s="25" t="s">
        <v>164</v>
      </c>
      <c r="E28" s="31" t="s">
        <v>175</v>
      </c>
      <c r="F28" s="31" t="s">
        <v>37</v>
      </c>
      <c r="G28" s="31" t="s">
        <v>112</v>
      </c>
      <c r="H28" s="32">
        <v>705</v>
      </c>
      <c r="I28" s="35">
        <f t="shared" si="3"/>
        <v>830.38869257950535</v>
      </c>
      <c r="J28" s="35">
        <v>669</v>
      </c>
      <c r="K28" s="32">
        <v>544</v>
      </c>
      <c r="L28" s="35">
        <f t="shared" si="2"/>
        <v>552.28426395939084</v>
      </c>
      <c r="M28" s="35">
        <v>585</v>
      </c>
      <c r="N28" s="35">
        <v>569</v>
      </c>
      <c r="O28" s="26">
        <v>3072</v>
      </c>
    </row>
    <row r="29" spans="1:24" ht="15" customHeight="1" x14ac:dyDescent="0.25">
      <c r="A29" s="30">
        <v>26</v>
      </c>
      <c r="B29" s="31">
        <v>140</v>
      </c>
      <c r="C29" s="31" t="s">
        <v>93</v>
      </c>
      <c r="D29" s="25" t="s">
        <v>160</v>
      </c>
      <c r="E29" s="31" t="s">
        <v>175</v>
      </c>
      <c r="F29" s="31" t="s">
        <v>27</v>
      </c>
      <c r="G29" s="31"/>
      <c r="H29" s="32">
        <v>623</v>
      </c>
      <c r="I29" s="35">
        <f t="shared" si="3"/>
        <v>733.80447585394586</v>
      </c>
      <c r="J29" s="35">
        <v>789</v>
      </c>
      <c r="K29" s="32">
        <v>665</v>
      </c>
      <c r="L29" s="35">
        <f t="shared" si="2"/>
        <v>675.12690355329948</v>
      </c>
      <c r="M29" s="35">
        <v>646</v>
      </c>
      <c r="N29" s="35">
        <v>291</v>
      </c>
      <c r="O29" s="26">
        <v>3014</v>
      </c>
    </row>
    <row r="30" spans="1:24" ht="15" customHeight="1" x14ac:dyDescent="0.25">
      <c r="A30" s="30">
        <v>30</v>
      </c>
      <c r="B30" s="31">
        <v>58</v>
      </c>
      <c r="C30" s="31" t="s">
        <v>35</v>
      </c>
      <c r="D30" s="25" t="s">
        <v>165</v>
      </c>
      <c r="E30" s="31" t="s">
        <v>175</v>
      </c>
      <c r="F30" s="31" t="s">
        <v>176</v>
      </c>
      <c r="G30" s="31"/>
      <c r="H30" s="32">
        <v>0</v>
      </c>
      <c r="I30" s="35">
        <f t="shared" si="3"/>
        <v>0</v>
      </c>
      <c r="J30" s="35">
        <v>676</v>
      </c>
      <c r="K30" s="32">
        <v>561</v>
      </c>
      <c r="L30" s="35">
        <f t="shared" si="2"/>
        <v>569.54314720812181</v>
      </c>
      <c r="M30" s="35">
        <v>801</v>
      </c>
      <c r="N30" s="35">
        <v>767</v>
      </c>
      <c r="O30" s="26">
        <v>2805</v>
      </c>
    </row>
    <row r="31" spans="1:24" ht="15" customHeight="1" x14ac:dyDescent="0.25">
      <c r="A31" s="30">
        <v>31</v>
      </c>
      <c r="B31" s="31">
        <v>545</v>
      </c>
      <c r="C31" s="31" t="s">
        <v>96</v>
      </c>
      <c r="D31" s="25" t="s">
        <v>161</v>
      </c>
      <c r="E31" s="31" t="s">
        <v>175</v>
      </c>
      <c r="F31" s="31" t="s">
        <v>111</v>
      </c>
      <c r="G31" s="31" t="s">
        <v>210</v>
      </c>
      <c r="H31" s="32">
        <v>640</v>
      </c>
      <c r="I31" s="35">
        <f t="shared" si="3"/>
        <v>753.82803297997646</v>
      </c>
      <c r="J31" s="35">
        <v>645</v>
      </c>
      <c r="K31" s="32">
        <v>232</v>
      </c>
      <c r="L31" s="35">
        <f t="shared" si="2"/>
        <v>235.53299492385787</v>
      </c>
      <c r="M31" s="35">
        <v>590</v>
      </c>
      <c r="N31" s="35">
        <v>694</v>
      </c>
      <c r="O31" s="26">
        <v>2801</v>
      </c>
    </row>
    <row r="32" spans="1:24" ht="15" customHeight="1" x14ac:dyDescent="0.25">
      <c r="A32" s="30">
        <v>32</v>
      </c>
      <c r="B32" s="31">
        <v>1011</v>
      </c>
      <c r="C32" s="31" t="s">
        <v>109</v>
      </c>
      <c r="D32" s="25" t="s">
        <v>161</v>
      </c>
      <c r="E32" s="31" t="s">
        <v>175</v>
      </c>
      <c r="F32" s="31" t="s">
        <v>27</v>
      </c>
      <c r="G32" s="31"/>
      <c r="H32" s="32">
        <v>579</v>
      </c>
      <c r="I32" s="35">
        <f t="shared" si="3"/>
        <v>681.97879858657245</v>
      </c>
      <c r="J32" s="35">
        <v>481</v>
      </c>
      <c r="K32" s="32">
        <v>497</v>
      </c>
      <c r="L32" s="35">
        <f t="shared" si="2"/>
        <v>504.56852791878174</v>
      </c>
      <c r="M32" s="35">
        <v>623</v>
      </c>
      <c r="N32" s="35">
        <v>557</v>
      </c>
      <c r="O32" s="26">
        <v>2737</v>
      </c>
    </row>
    <row r="33" spans="1:15" ht="15" customHeight="1" x14ac:dyDescent="0.25">
      <c r="A33" s="30">
        <v>33</v>
      </c>
      <c r="B33" s="31">
        <v>73</v>
      </c>
      <c r="C33" s="31" t="s">
        <v>29</v>
      </c>
      <c r="D33" s="25" t="s">
        <v>164</v>
      </c>
      <c r="E33" s="31" t="s">
        <v>175</v>
      </c>
      <c r="F33" s="31" t="s">
        <v>211</v>
      </c>
      <c r="G33" s="31" t="s">
        <v>31</v>
      </c>
      <c r="H33" s="32">
        <v>711</v>
      </c>
      <c r="I33" s="35">
        <f t="shared" si="3"/>
        <v>837.45583038869256</v>
      </c>
      <c r="J33" s="35">
        <v>686</v>
      </c>
      <c r="K33" s="32">
        <v>687</v>
      </c>
      <c r="L33" s="35">
        <f t="shared" si="2"/>
        <v>697.46192893401019</v>
      </c>
      <c r="M33" s="35">
        <v>354</v>
      </c>
      <c r="N33" s="35">
        <v>274</v>
      </c>
      <c r="O33" s="26">
        <v>2712</v>
      </c>
    </row>
    <row r="34" spans="1:15" ht="15" customHeight="1" x14ac:dyDescent="0.25">
      <c r="A34" s="30">
        <v>35</v>
      </c>
      <c r="B34" s="31">
        <v>748</v>
      </c>
      <c r="C34" s="31" t="s">
        <v>45</v>
      </c>
      <c r="D34" s="25" t="s">
        <v>163</v>
      </c>
      <c r="E34" s="31" t="s">
        <v>175</v>
      </c>
      <c r="F34" s="31" t="s">
        <v>177</v>
      </c>
      <c r="G34" s="31"/>
      <c r="H34" s="32">
        <v>533</v>
      </c>
      <c r="I34" s="35">
        <f t="shared" si="3"/>
        <v>627.7974087161366</v>
      </c>
      <c r="J34" s="35">
        <v>481</v>
      </c>
      <c r="K34" s="32">
        <v>519</v>
      </c>
      <c r="L34" s="35">
        <f t="shared" si="2"/>
        <v>526.90355329949239</v>
      </c>
      <c r="M34" s="35">
        <v>650</v>
      </c>
      <c r="N34" s="35">
        <v>485</v>
      </c>
      <c r="O34" s="26">
        <v>2668</v>
      </c>
    </row>
    <row r="35" spans="1:15" ht="15" customHeight="1" x14ac:dyDescent="0.25">
      <c r="A35" s="30">
        <v>36</v>
      </c>
      <c r="B35" s="31">
        <v>10</v>
      </c>
      <c r="C35" s="31" t="s">
        <v>71</v>
      </c>
      <c r="D35" s="25" t="s">
        <v>162</v>
      </c>
      <c r="E35" s="31" t="s">
        <v>175</v>
      </c>
      <c r="F35" s="31" t="s">
        <v>212</v>
      </c>
      <c r="G35" s="31"/>
      <c r="H35" s="32">
        <v>140</v>
      </c>
      <c r="I35" s="35">
        <f t="shared" si="3"/>
        <v>164.89988221436985</v>
      </c>
      <c r="J35" s="35">
        <v>685</v>
      </c>
      <c r="K35" s="32">
        <v>688</v>
      </c>
      <c r="L35" s="35">
        <f t="shared" si="2"/>
        <v>698.47715736040607</v>
      </c>
      <c r="M35" s="35">
        <v>690</v>
      </c>
      <c r="N35" s="35">
        <v>457</v>
      </c>
      <c r="O35" s="26">
        <v>2660</v>
      </c>
    </row>
    <row r="36" spans="1:15" ht="15" customHeight="1" x14ac:dyDescent="0.25">
      <c r="A36" s="30">
        <v>37</v>
      </c>
      <c r="B36" s="31">
        <v>4224</v>
      </c>
      <c r="C36" s="31" t="s">
        <v>213</v>
      </c>
      <c r="D36" s="25" t="s">
        <v>170</v>
      </c>
      <c r="E36" s="31" t="s">
        <v>175</v>
      </c>
      <c r="F36" s="31" t="s">
        <v>177</v>
      </c>
      <c r="G36" s="31"/>
      <c r="H36" s="32">
        <v>615</v>
      </c>
      <c r="I36" s="35">
        <f t="shared" si="3"/>
        <v>724.38162544169609</v>
      </c>
      <c r="J36" s="35">
        <v>474</v>
      </c>
      <c r="K36" s="32">
        <v>706</v>
      </c>
      <c r="L36" s="35">
        <f t="shared" si="2"/>
        <v>716.75126903553303</v>
      </c>
      <c r="M36" s="35">
        <v>617</v>
      </c>
      <c r="N36" s="35">
        <v>206</v>
      </c>
      <c r="O36" s="26">
        <v>2618</v>
      </c>
    </row>
    <row r="37" spans="1:15" ht="15" customHeight="1" x14ac:dyDescent="0.25">
      <c r="A37" s="30">
        <v>38</v>
      </c>
      <c r="B37" s="31">
        <v>32</v>
      </c>
      <c r="C37" s="31" t="s">
        <v>49</v>
      </c>
      <c r="D37" s="25" t="s">
        <v>160</v>
      </c>
      <c r="E37" s="31" t="s">
        <v>175</v>
      </c>
      <c r="F37" s="31" t="s">
        <v>47</v>
      </c>
      <c r="G37" s="31"/>
      <c r="H37" s="32">
        <v>484</v>
      </c>
      <c r="I37" s="35">
        <f t="shared" si="3"/>
        <v>570.08244994110714</v>
      </c>
      <c r="J37" s="35">
        <v>565</v>
      </c>
      <c r="K37" s="32">
        <v>514</v>
      </c>
      <c r="L37" s="35">
        <f t="shared" si="2"/>
        <v>521.82741116751265</v>
      </c>
      <c r="M37" s="35">
        <v>546</v>
      </c>
      <c r="N37" s="35">
        <v>421</v>
      </c>
      <c r="O37" s="26">
        <v>2530</v>
      </c>
    </row>
    <row r="38" spans="1:15" ht="15" customHeight="1" x14ac:dyDescent="0.25">
      <c r="A38" s="30">
        <v>42</v>
      </c>
      <c r="B38" s="31">
        <v>1403</v>
      </c>
      <c r="C38" s="31" t="s">
        <v>101</v>
      </c>
      <c r="D38" s="25" t="s">
        <v>162</v>
      </c>
      <c r="E38" s="31" t="s">
        <v>175</v>
      </c>
      <c r="F38" s="31" t="s">
        <v>214</v>
      </c>
      <c r="G38" s="31" t="s">
        <v>103</v>
      </c>
      <c r="H38" s="32">
        <v>630</v>
      </c>
      <c r="I38" s="35">
        <f t="shared" si="3"/>
        <v>742.04946996466435</v>
      </c>
      <c r="J38" s="35">
        <v>384</v>
      </c>
      <c r="K38" s="32">
        <v>260</v>
      </c>
      <c r="L38" s="35">
        <f t="shared" si="2"/>
        <v>263.95939086294419</v>
      </c>
      <c r="M38" s="35">
        <v>589</v>
      </c>
      <c r="N38" s="35">
        <v>589</v>
      </c>
      <c r="O38" s="26">
        <v>2452</v>
      </c>
    </row>
    <row r="39" spans="1:15" ht="15" customHeight="1" x14ac:dyDescent="0.25">
      <c r="A39" s="30">
        <v>43</v>
      </c>
      <c r="B39" s="31">
        <v>2500</v>
      </c>
      <c r="C39" s="31" t="s">
        <v>56</v>
      </c>
      <c r="D39" s="25" t="s">
        <v>162</v>
      </c>
      <c r="E39" s="31" t="s">
        <v>175</v>
      </c>
      <c r="F39" s="31" t="s">
        <v>57</v>
      </c>
      <c r="G39" s="31"/>
      <c r="H39" s="32">
        <v>590</v>
      </c>
      <c r="I39" s="35">
        <f t="shared" si="3"/>
        <v>694.93521790341583</v>
      </c>
      <c r="J39" s="35">
        <v>426</v>
      </c>
      <c r="K39" s="32">
        <v>529</v>
      </c>
      <c r="L39" s="35">
        <f t="shared" si="2"/>
        <v>537.05583756345175</v>
      </c>
      <c r="M39" s="35">
        <v>335</v>
      </c>
      <c r="N39" s="35">
        <v>562</v>
      </c>
      <c r="O39" s="26">
        <v>2442</v>
      </c>
    </row>
    <row r="40" spans="1:15" ht="15" customHeight="1" x14ac:dyDescent="0.25">
      <c r="A40" s="30">
        <v>47</v>
      </c>
      <c r="B40" s="31">
        <v>25377</v>
      </c>
      <c r="C40" s="31" t="s">
        <v>85</v>
      </c>
      <c r="D40" s="25" t="s">
        <v>164</v>
      </c>
      <c r="E40" s="31" t="s">
        <v>175</v>
      </c>
      <c r="F40" s="31" t="s">
        <v>119</v>
      </c>
      <c r="G40" s="31"/>
      <c r="H40" s="32">
        <v>140</v>
      </c>
      <c r="I40" s="35">
        <f t="shared" si="3"/>
        <v>164.89988221436985</v>
      </c>
      <c r="J40" s="35">
        <v>491</v>
      </c>
      <c r="K40" s="32">
        <v>533</v>
      </c>
      <c r="L40" s="35">
        <f t="shared" si="2"/>
        <v>541.11675126903549</v>
      </c>
      <c r="M40" s="35">
        <v>575</v>
      </c>
      <c r="N40" s="35">
        <v>570</v>
      </c>
      <c r="O40" s="26">
        <v>2309</v>
      </c>
    </row>
    <row r="41" spans="1:15" ht="15" customHeight="1" x14ac:dyDescent="0.25">
      <c r="A41" s="30">
        <v>48</v>
      </c>
      <c r="B41" s="31">
        <v>25212</v>
      </c>
      <c r="C41" s="31" t="s">
        <v>98</v>
      </c>
      <c r="D41" s="25" t="s">
        <v>160</v>
      </c>
      <c r="E41" s="31" t="s">
        <v>175</v>
      </c>
      <c r="F41" s="31" t="s">
        <v>215</v>
      </c>
      <c r="G41" s="31" t="s">
        <v>100</v>
      </c>
      <c r="H41" s="32">
        <v>511</v>
      </c>
      <c r="I41" s="35">
        <f t="shared" si="3"/>
        <v>601.88457008244995</v>
      </c>
      <c r="J41" s="35">
        <v>255</v>
      </c>
      <c r="K41" s="32">
        <v>532</v>
      </c>
      <c r="L41" s="35">
        <f t="shared" si="2"/>
        <v>540.10152284263961</v>
      </c>
      <c r="M41" s="35">
        <v>518</v>
      </c>
      <c r="N41" s="35">
        <v>469</v>
      </c>
      <c r="O41" s="26">
        <v>2285</v>
      </c>
    </row>
    <row r="42" spans="1:15" ht="15" customHeight="1" x14ac:dyDescent="0.25">
      <c r="A42" s="30">
        <v>49</v>
      </c>
      <c r="B42" s="31">
        <v>82</v>
      </c>
      <c r="C42" s="31" t="s">
        <v>104</v>
      </c>
      <c r="D42" s="25" t="s">
        <v>160</v>
      </c>
      <c r="E42" s="31" t="s">
        <v>175</v>
      </c>
      <c r="F42" s="31" t="s">
        <v>47</v>
      </c>
      <c r="G42" s="31"/>
      <c r="H42" s="32">
        <v>588</v>
      </c>
      <c r="I42" s="35">
        <f t="shared" si="3"/>
        <v>692.57950530035339</v>
      </c>
      <c r="J42" s="35">
        <v>435</v>
      </c>
      <c r="K42" s="32">
        <v>538</v>
      </c>
      <c r="L42" s="35">
        <f t="shared" si="2"/>
        <v>546.19289340101523</v>
      </c>
      <c r="M42" s="35">
        <v>338</v>
      </c>
      <c r="N42" s="35">
        <v>374</v>
      </c>
      <c r="O42" s="26">
        <v>2273</v>
      </c>
    </row>
    <row r="43" spans="1:15" ht="15" customHeight="1" x14ac:dyDescent="0.25">
      <c r="A43" s="30">
        <v>53</v>
      </c>
      <c r="B43" s="31">
        <v>909</v>
      </c>
      <c r="C43" s="31" t="s">
        <v>55</v>
      </c>
      <c r="D43" s="25" t="s">
        <v>164</v>
      </c>
      <c r="E43" s="31" t="s">
        <v>175</v>
      </c>
      <c r="F43" s="31" t="s">
        <v>37</v>
      </c>
      <c r="G43" s="31" t="s">
        <v>216</v>
      </c>
      <c r="H43" s="32">
        <v>469</v>
      </c>
      <c r="I43" s="35">
        <f t="shared" si="3"/>
        <v>552.41460541813899</v>
      </c>
      <c r="J43" s="35">
        <v>435</v>
      </c>
      <c r="K43" s="32">
        <v>571</v>
      </c>
      <c r="L43" s="35">
        <f t="shared" si="2"/>
        <v>579.69543147208117</v>
      </c>
      <c r="M43" s="35">
        <v>541</v>
      </c>
      <c r="N43" s="35">
        <v>162</v>
      </c>
      <c r="O43" s="26">
        <v>2178</v>
      </c>
    </row>
    <row r="44" spans="1:15" ht="15" customHeight="1" x14ac:dyDescent="0.25">
      <c r="A44" s="30">
        <v>54</v>
      </c>
      <c r="B44" s="31">
        <v>331</v>
      </c>
      <c r="C44" s="31" t="s">
        <v>60</v>
      </c>
      <c r="D44" s="25" t="s">
        <v>161</v>
      </c>
      <c r="E44" s="31" t="s">
        <v>175</v>
      </c>
      <c r="F44" s="31" t="s">
        <v>61</v>
      </c>
      <c r="G44" s="31" t="s">
        <v>107</v>
      </c>
      <c r="H44" s="32">
        <v>615</v>
      </c>
      <c r="I44" s="35">
        <f t="shared" si="3"/>
        <v>724.38162544169609</v>
      </c>
      <c r="J44" s="35">
        <v>641</v>
      </c>
      <c r="K44" s="32">
        <v>161</v>
      </c>
      <c r="L44" s="35">
        <f t="shared" si="2"/>
        <v>163.45177664974619</v>
      </c>
      <c r="M44" s="35">
        <v>429</v>
      </c>
      <c r="N44" s="35">
        <v>309</v>
      </c>
      <c r="O44" s="26">
        <v>2155</v>
      </c>
    </row>
    <row r="45" spans="1:15" ht="15" customHeight="1" x14ac:dyDescent="0.25">
      <c r="A45" s="30">
        <v>55</v>
      </c>
      <c r="B45" s="31">
        <v>141</v>
      </c>
      <c r="C45" s="31" t="s">
        <v>43</v>
      </c>
      <c r="D45" s="25" t="s">
        <v>44</v>
      </c>
      <c r="E45" s="31" t="s">
        <v>175</v>
      </c>
      <c r="F45" s="31" t="s">
        <v>206</v>
      </c>
      <c r="G45" s="31" t="s">
        <v>44</v>
      </c>
      <c r="H45" s="32">
        <v>542</v>
      </c>
      <c r="I45" s="35">
        <f t="shared" si="3"/>
        <v>638.39811542991754</v>
      </c>
      <c r="J45" s="35">
        <v>380</v>
      </c>
      <c r="K45" s="32">
        <v>557</v>
      </c>
      <c r="L45" s="35">
        <f t="shared" si="2"/>
        <v>565.48223350253807</v>
      </c>
      <c r="M45" s="35">
        <v>533</v>
      </c>
      <c r="N45" s="35">
        <v>137</v>
      </c>
      <c r="O45" s="26">
        <v>2149</v>
      </c>
    </row>
    <row r="46" spans="1:15" ht="15" customHeight="1" x14ac:dyDescent="0.25">
      <c r="A46" s="30">
        <v>59</v>
      </c>
      <c r="B46" s="31">
        <v>24</v>
      </c>
      <c r="C46" s="31" t="s">
        <v>74</v>
      </c>
      <c r="D46" s="25" t="s">
        <v>160</v>
      </c>
      <c r="E46" s="31" t="s">
        <v>175</v>
      </c>
      <c r="F46" s="31" t="s">
        <v>68</v>
      </c>
      <c r="G46" s="31" t="s">
        <v>75</v>
      </c>
      <c r="H46" s="32">
        <v>519</v>
      </c>
      <c r="I46" s="35">
        <f t="shared" si="3"/>
        <v>611.30742049469961</v>
      </c>
      <c r="J46" s="35">
        <v>256</v>
      </c>
      <c r="K46" s="32">
        <v>507</v>
      </c>
      <c r="L46" s="35">
        <f t="shared" si="2"/>
        <v>514.72081218274116</v>
      </c>
      <c r="M46" s="35">
        <v>576</v>
      </c>
      <c r="N46" s="35">
        <v>137</v>
      </c>
      <c r="O46" s="26">
        <v>1995</v>
      </c>
    </row>
    <row r="47" spans="1:15" ht="15" customHeight="1" x14ac:dyDescent="0.25">
      <c r="A47" s="30">
        <v>60</v>
      </c>
      <c r="B47" s="31">
        <v>1639</v>
      </c>
      <c r="C47" s="52" t="s">
        <v>79</v>
      </c>
      <c r="D47" s="25" t="s">
        <v>166</v>
      </c>
      <c r="E47" s="31" t="s">
        <v>175</v>
      </c>
      <c r="F47" s="31" t="s">
        <v>217</v>
      </c>
      <c r="G47" s="31"/>
      <c r="H47" s="32"/>
      <c r="I47" s="35">
        <f t="shared" si="3"/>
        <v>0</v>
      </c>
      <c r="J47" s="35">
        <v>421</v>
      </c>
      <c r="K47" s="32">
        <v>510</v>
      </c>
      <c r="L47" s="35">
        <f t="shared" si="2"/>
        <v>517.76649746192891</v>
      </c>
      <c r="M47" s="35">
        <v>576</v>
      </c>
      <c r="N47" s="35">
        <v>459</v>
      </c>
      <c r="O47" s="26">
        <v>1966</v>
      </c>
    </row>
    <row r="48" spans="1:15" ht="15" customHeight="1" x14ac:dyDescent="0.25">
      <c r="A48" s="30">
        <v>61</v>
      </c>
      <c r="B48" s="31">
        <v>3270</v>
      </c>
      <c r="C48" s="31" t="s">
        <v>218</v>
      </c>
      <c r="D48" s="25" t="s">
        <v>162</v>
      </c>
      <c r="E48" s="31" t="s">
        <v>175</v>
      </c>
      <c r="F48" s="31" t="s">
        <v>119</v>
      </c>
      <c r="G48" s="31"/>
      <c r="H48" s="32">
        <v>535</v>
      </c>
      <c r="I48" s="35">
        <f t="shared" si="3"/>
        <v>630.15312131919904</v>
      </c>
      <c r="J48" s="35">
        <v>200</v>
      </c>
      <c r="K48" s="32">
        <v>247</v>
      </c>
      <c r="L48" s="35">
        <f t="shared" si="2"/>
        <v>250.76142131979697</v>
      </c>
      <c r="M48" s="35">
        <v>603</v>
      </c>
      <c r="N48" s="35">
        <v>318</v>
      </c>
      <c r="O48" s="26">
        <v>1903</v>
      </c>
    </row>
    <row r="49" spans="1:15" ht="15" customHeight="1" x14ac:dyDescent="0.25">
      <c r="A49" s="30">
        <v>62</v>
      </c>
      <c r="B49" s="31">
        <v>114</v>
      </c>
      <c r="C49" s="31" t="s">
        <v>46</v>
      </c>
      <c r="D49" s="25" t="s">
        <v>44</v>
      </c>
      <c r="E49" s="31" t="s">
        <v>175</v>
      </c>
      <c r="F49" s="31" t="s">
        <v>47</v>
      </c>
      <c r="G49" s="31" t="s">
        <v>44</v>
      </c>
      <c r="H49" s="32">
        <v>500</v>
      </c>
      <c r="I49" s="35">
        <f t="shared" si="3"/>
        <v>588.92815076560657</v>
      </c>
      <c r="J49" s="35">
        <v>23</v>
      </c>
      <c r="K49" s="32">
        <v>482</v>
      </c>
      <c r="L49" s="35">
        <f t="shared" si="2"/>
        <v>489.34010152284264</v>
      </c>
      <c r="M49" s="35">
        <v>328</v>
      </c>
      <c r="N49" s="35">
        <v>442</v>
      </c>
      <c r="O49" s="26">
        <v>1775</v>
      </c>
    </row>
    <row r="50" spans="1:15" ht="15" customHeight="1" x14ac:dyDescent="0.25">
      <c r="A50" s="30">
        <v>65</v>
      </c>
      <c r="B50" s="31">
        <v>321</v>
      </c>
      <c r="C50" s="31" t="s">
        <v>219</v>
      </c>
      <c r="D50" s="38" t="s">
        <v>233</v>
      </c>
      <c r="E50" s="31" t="s">
        <v>175</v>
      </c>
      <c r="F50" s="31" t="s">
        <v>220</v>
      </c>
      <c r="G50" s="31" t="s">
        <v>221</v>
      </c>
      <c r="H50" s="32">
        <v>140</v>
      </c>
      <c r="I50" s="35">
        <f t="shared" si="3"/>
        <v>164.89988221436985</v>
      </c>
      <c r="J50" s="35">
        <v>435</v>
      </c>
      <c r="K50" s="32">
        <v>504</v>
      </c>
      <c r="L50" s="35">
        <f t="shared" si="2"/>
        <v>511.67512690355329</v>
      </c>
      <c r="M50" s="35">
        <v>212</v>
      </c>
      <c r="N50" s="35">
        <v>421</v>
      </c>
      <c r="O50" s="26">
        <v>1712</v>
      </c>
    </row>
    <row r="51" spans="1:15" ht="15" customHeight="1" x14ac:dyDescent="0.25">
      <c r="A51" s="30">
        <v>66</v>
      </c>
      <c r="B51" s="31">
        <v>605</v>
      </c>
      <c r="C51" s="31" t="s">
        <v>77</v>
      </c>
      <c r="D51" s="25" t="s">
        <v>160</v>
      </c>
      <c r="E51" s="31" t="s">
        <v>175</v>
      </c>
      <c r="F51" s="31" t="s">
        <v>222</v>
      </c>
      <c r="G51" s="31"/>
      <c r="H51" s="32">
        <v>140</v>
      </c>
      <c r="I51" s="35">
        <f t="shared" si="3"/>
        <v>164.89988221436985</v>
      </c>
      <c r="J51" s="35">
        <v>510</v>
      </c>
      <c r="K51" s="32">
        <v>247</v>
      </c>
      <c r="L51" s="35">
        <f t="shared" si="2"/>
        <v>250.76142131979697</v>
      </c>
      <c r="M51" s="35">
        <v>335</v>
      </c>
      <c r="N51" s="35">
        <v>466</v>
      </c>
      <c r="O51" s="26">
        <v>1698</v>
      </c>
    </row>
    <row r="52" spans="1:15" ht="15" customHeight="1" x14ac:dyDescent="0.25">
      <c r="A52" s="30">
        <v>67</v>
      </c>
      <c r="B52" s="31">
        <v>911</v>
      </c>
      <c r="C52" s="31" t="s">
        <v>84</v>
      </c>
      <c r="D52" s="25" t="s">
        <v>163</v>
      </c>
      <c r="E52" s="31" t="s">
        <v>175</v>
      </c>
      <c r="F52" s="31" t="s">
        <v>212</v>
      </c>
      <c r="G52" s="31" t="s">
        <v>121</v>
      </c>
      <c r="H52" s="32">
        <v>594</v>
      </c>
      <c r="I52" s="35">
        <f t="shared" si="3"/>
        <v>699.64664310954061</v>
      </c>
      <c r="J52" s="35">
        <v>427</v>
      </c>
      <c r="K52" s="32">
        <v>535</v>
      </c>
      <c r="L52" s="35">
        <f t="shared" si="2"/>
        <v>543.14720812182736</v>
      </c>
      <c r="M52" s="35">
        <v>0</v>
      </c>
      <c r="N52" s="35">
        <v>137</v>
      </c>
      <c r="O52" s="26">
        <v>1693</v>
      </c>
    </row>
    <row r="53" spans="1:15" ht="15" customHeight="1" x14ac:dyDescent="0.25">
      <c r="A53" s="30">
        <v>69</v>
      </c>
      <c r="B53" s="31">
        <v>269</v>
      </c>
      <c r="C53" s="31" t="s">
        <v>223</v>
      </c>
      <c r="D53" s="25" t="s">
        <v>164</v>
      </c>
      <c r="E53" s="31" t="s">
        <v>175</v>
      </c>
      <c r="F53" s="31" t="s">
        <v>224</v>
      </c>
      <c r="G53" s="31" t="s">
        <v>225</v>
      </c>
      <c r="H53" s="32">
        <v>347</v>
      </c>
      <c r="I53" s="35">
        <f t="shared" si="3"/>
        <v>408.71613663133098</v>
      </c>
      <c r="J53" s="35">
        <v>216</v>
      </c>
      <c r="K53" s="32">
        <v>345</v>
      </c>
      <c r="L53" s="35">
        <f t="shared" si="2"/>
        <v>350.25380710659897</v>
      </c>
      <c r="M53" s="35">
        <v>127</v>
      </c>
      <c r="N53" s="35">
        <v>421</v>
      </c>
      <c r="O53" s="26">
        <v>1456</v>
      </c>
    </row>
    <row r="54" spans="1:15" ht="15" customHeight="1" x14ac:dyDescent="0.25">
      <c r="A54" s="30">
        <v>71</v>
      </c>
      <c r="B54" s="31">
        <v>1230</v>
      </c>
      <c r="C54" s="31" t="s">
        <v>118</v>
      </c>
      <c r="D54" s="25" t="s">
        <v>170</v>
      </c>
      <c r="E54" s="31" t="s">
        <v>175</v>
      </c>
      <c r="F54" s="31" t="s">
        <v>226</v>
      </c>
      <c r="G54" s="31"/>
      <c r="H54" s="32">
        <v>412</v>
      </c>
      <c r="I54" s="35">
        <f t="shared" si="3"/>
        <v>485.27679623085982</v>
      </c>
      <c r="J54" s="35">
        <v>247</v>
      </c>
      <c r="K54" s="32">
        <v>261</v>
      </c>
      <c r="L54" s="35">
        <f t="shared" si="2"/>
        <v>264.97461928934013</v>
      </c>
      <c r="M54" s="35">
        <v>263</v>
      </c>
      <c r="N54" s="35">
        <v>137</v>
      </c>
      <c r="O54" s="26">
        <v>1320</v>
      </c>
    </row>
    <row r="55" spans="1:15" ht="15" customHeight="1" x14ac:dyDescent="0.25">
      <c r="A55" s="30">
        <v>72</v>
      </c>
      <c r="B55" s="31">
        <v>1169</v>
      </c>
      <c r="C55" s="31" t="s">
        <v>227</v>
      </c>
      <c r="D55" s="38" t="s">
        <v>233</v>
      </c>
      <c r="E55" s="31" t="s">
        <v>175</v>
      </c>
      <c r="F55" s="31" t="s">
        <v>228</v>
      </c>
      <c r="G55" s="31"/>
      <c r="H55" s="32">
        <v>511</v>
      </c>
      <c r="I55" s="35">
        <f t="shared" si="3"/>
        <v>601.88457008244995</v>
      </c>
      <c r="J55" s="35">
        <v>236</v>
      </c>
      <c r="K55" s="32">
        <v>528</v>
      </c>
      <c r="L55" s="35">
        <f t="shared" si="2"/>
        <v>536.04060913705587</v>
      </c>
      <c r="M55" s="35">
        <v>29</v>
      </c>
      <c r="N55" s="35">
        <v>0</v>
      </c>
      <c r="O55" s="26">
        <v>1304</v>
      </c>
    </row>
    <row r="56" spans="1:15" ht="15" customHeight="1" x14ac:dyDescent="0.25">
      <c r="A56" s="30">
        <v>75</v>
      </c>
      <c r="B56" s="31">
        <v>18</v>
      </c>
      <c r="C56" s="31" t="s">
        <v>81</v>
      </c>
      <c r="D56" s="25" t="s">
        <v>165</v>
      </c>
      <c r="E56" s="31" t="s">
        <v>175</v>
      </c>
      <c r="F56" s="31" t="s">
        <v>179</v>
      </c>
      <c r="G56" s="31"/>
      <c r="H56" s="32">
        <v>361</v>
      </c>
      <c r="I56" s="35">
        <f t="shared" si="3"/>
        <v>425.20612485276797</v>
      </c>
      <c r="J56" s="35">
        <v>81</v>
      </c>
      <c r="K56" s="32">
        <v>247</v>
      </c>
      <c r="L56" s="35">
        <f t="shared" si="2"/>
        <v>250.76142131979697</v>
      </c>
      <c r="M56" s="35">
        <v>285</v>
      </c>
      <c r="N56" s="35">
        <v>137</v>
      </c>
      <c r="O56" s="26">
        <v>1111</v>
      </c>
    </row>
    <row r="57" spans="1:15" ht="15" customHeight="1" x14ac:dyDescent="0.25">
      <c r="A57" s="30">
        <v>76</v>
      </c>
      <c r="B57" s="31">
        <v>2235</v>
      </c>
      <c r="C57" s="31" t="s">
        <v>122</v>
      </c>
      <c r="D57" s="25" t="s">
        <v>164</v>
      </c>
      <c r="E57" s="31" t="s">
        <v>175</v>
      </c>
      <c r="F57" s="31" t="s">
        <v>33</v>
      </c>
      <c r="G57" s="31" t="s">
        <v>123</v>
      </c>
      <c r="H57" s="32">
        <v>469</v>
      </c>
      <c r="I57" s="35">
        <f t="shared" si="3"/>
        <v>552.41460541813899</v>
      </c>
      <c r="J57" s="35">
        <v>92</v>
      </c>
      <c r="K57" s="32">
        <v>187</v>
      </c>
      <c r="L57" s="35">
        <f t="shared" si="2"/>
        <v>189.84771573604061</v>
      </c>
      <c r="M57" s="35">
        <v>141</v>
      </c>
      <c r="N57" s="35">
        <v>137</v>
      </c>
      <c r="O57" s="26">
        <v>1026</v>
      </c>
    </row>
    <row r="58" spans="1:15" ht="15" customHeight="1" x14ac:dyDescent="0.25">
      <c r="A58" s="30">
        <v>86</v>
      </c>
      <c r="B58" s="31">
        <v>432</v>
      </c>
      <c r="C58" s="31" t="s">
        <v>127</v>
      </c>
      <c r="D58" s="25" t="s">
        <v>160</v>
      </c>
      <c r="E58" s="31" t="s">
        <v>175</v>
      </c>
      <c r="F58" s="31" t="s">
        <v>128</v>
      </c>
      <c r="G58" s="31"/>
      <c r="H58" s="32">
        <v>140</v>
      </c>
      <c r="I58" s="35">
        <f t="shared" si="3"/>
        <v>164.89988221436985</v>
      </c>
      <c r="J58" s="35">
        <v>239</v>
      </c>
      <c r="K58" s="32">
        <v>247</v>
      </c>
      <c r="L58" s="35">
        <f t="shared" si="2"/>
        <v>250.76142131979697</v>
      </c>
      <c r="M58" s="35">
        <v>61</v>
      </c>
      <c r="N58" s="35">
        <v>137</v>
      </c>
      <c r="O58" s="26">
        <v>824</v>
      </c>
    </row>
    <row r="59" spans="1:15" ht="15" customHeight="1" x14ac:dyDescent="0.25">
      <c r="A59" s="30">
        <v>90</v>
      </c>
      <c r="B59" s="31">
        <v>2929</v>
      </c>
      <c r="C59" s="31" t="s">
        <v>229</v>
      </c>
      <c r="D59" s="25" t="s">
        <v>163</v>
      </c>
      <c r="E59" s="31" t="s">
        <v>175</v>
      </c>
      <c r="F59" s="31" t="s">
        <v>206</v>
      </c>
      <c r="G59" s="31" t="s">
        <v>230</v>
      </c>
      <c r="H59" s="32">
        <v>620</v>
      </c>
      <c r="I59" s="35">
        <f t="shared" si="3"/>
        <v>730.27090694935214</v>
      </c>
      <c r="J59" s="35">
        <v>0</v>
      </c>
      <c r="K59" s="32"/>
      <c r="L59" s="35">
        <f t="shared" si="2"/>
        <v>0</v>
      </c>
      <c r="M59" s="35">
        <v>0</v>
      </c>
      <c r="N59" s="35">
        <v>0</v>
      </c>
      <c r="O59" s="26">
        <v>620</v>
      </c>
    </row>
    <row r="60" spans="1:15" ht="15" hidden="1" customHeight="1" x14ac:dyDescent="0.25">
      <c r="D60" s="25" t="s">
        <v>165</v>
      </c>
      <c r="H60" s="3">
        <f>MAX(H15:H59)</f>
        <v>849</v>
      </c>
    </row>
    <row r="61" spans="1:15" ht="15" hidden="1" customHeight="1" x14ac:dyDescent="0.25">
      <c r="D61" s="25" t="s">
        <v>166</v>
      </c>
    </row>
    <row r="62" spans="1:15" ht="15" hidden="1" customHeight="1" x14ac:dyDescent="0.25">
      <c r="D62" s="25" t="s">
        <v>44</v>
      </c>
    </row>
    <row r="63" spans="1:15" ht="15" hidden="1" customHeight="1" x14ac:dyDescent="0.25">
      <c r="D63" s="25" t="s">
        <v>170</v>
      </c>
    </row>
    <row r="64" spans="1:15" hidden="1" x14ac:dyDescent="0.25">
      <c r="D64" s="38" t="s">
        <v>233</v>
      </c>
    </row>
    <row r="65" spans="4:4" hidden="1" x14ac:dyDescent="0.25">
      <c r="D65" s="25" t="s">
        <v>97</v>
      </c>
    </row>
    <row r="66" spans="4:4" hidden="1" x14ac:dyDescent="0.25">
      <c r="D66" s="25" t="s">
        <v>234</v>
      </c>
    </row>
    <row r="67" spans="4:4" hidden="1" x14ac:dyDescent="0.25">
      <c r="D67" s="25" t="s">
        <v>234</v>
      </c>
    </row>
  </sheetData>
  <sortState ref="R15:X28">
    <sortCondition descending="1" ref="X15:X28"/>
  </sortState>
  <mergeCells count="5">
    <mergeCell ref="A1:C1"/>
    <mergeCell ref="A2:H2"/>
    <mergeCell ref="A4:C4"/>
    <mergeCell ref="A5:D5"/>
    <mergeCell ref="A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B1:V29"/>
  <sheetViews>
    <sheetView showGridLines="0" workbookViewId="0">
      <selection activeCell="U6" sqref="U6"/>
    </sheetView>
  </sheetViews>
  <sheetFormatPr defaultRowHeight="15" x14ac:dyDescent="0.25"/>
  <cols>
    <col min="2" max="2" width="9.140625" style="3"/>
    <col min="3" max="3" width="18" customWidth="1"/>
    <col min="4" max="4" width="23.85546875" customWidth="1"/>
    <col min="5" max="21" width="9.140625" style="9"/>
    <col min="22" max="22" width="9.7109375" style="2" customWidth="1"/>
  </cols>
  <sheetData>
    <row r="1" spans="2:22" ht="111.75" customHeight="1" x14ac:dyDescent="0.25">
      <c r="D1" s="112" t="s">
        <v>247</v>
      </c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4" t="s">
        <v>240</v>
      </c>
      <c r="S1" s="114"/>
      <c r="T1" s="114"/>
      <c r="U1" s="114"/>
      <c r="V1" s="114"/>
    </row>
    <row r="2" spans="2:22" x14ac:dyDescent="0.25">
      <c r="B2" s="3" t="s">
        <v>144</v>
      </c>
      <c r="C2" t="s">
        <v>9</v>
      </c>
      <c r="D2" t="s">
        <v>10</v>
      </c>
      <c r="E2" s="9" t="s">
        <v>12</v>
      </c>
      <c r="F2" s="9" t="s">
        <v>13</v>
      </c>
      <c r="G2" s="9" t="s">
        <v>14</v>
      </c>
      <c r="H2" s="9" t="s">
        <v>15</v>
      </c>
      <c r="I2" s="9" t="s">
        <v>89</v>
      </c>
      <c r="J2" s="9" t="s">
        <v>90</v>
      </c>
      <c r="K2" s="9" t="s">
        <v>91</v>
      </c>
      <c r="L2" s="9" t="s">
        <v>132</v>
      </c>
      <c r="M2" s="9" t="s">
        <v>133</v>
      </c>
      <c r="N2" s="9" t="s">
        <v>134</v>
      </c>
      <c r="O2" s="9" t="s">
        <v>135</v>
      </c>
      <c r="P2" s="9" t="s">
        <v>136</v>
      </c>
      <c r="Q2" s="9" t="s">
        <v>137</v>
      </c>
      <c r="R2" s="9" t="s">
        <v>138</v>
      </c>
      <c r="S2" s="9" t="s">
        <v>139</v>
      </c>
      <c r="T2" s="9" t="s">
        <v>143</v>
      </c>
      <c r="U2" s="9" t="s">
        <v>28</v>
      </c>
      <c r="V2" s="2" t="s">
        <v>92</v>
      </c>
    </row>
    <row r="3" spans="2:22" x14ac:dyDescent="0.25">
      <c r="B3" s="3">
        <v>1</v>
      </c>
      <c r="C3" t="s">
        <v>45</v>
      </c>
      <c r="D3" t="s">
        <v>243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627.7974087161366</v>
      </c>
      <c r="K3" s="8">
        <v>481</v>
      </c>
      <c r="L3" s="8">
        <v>526.90355329949239</v>
      </c>
      <c r="M3" s="8">
        <v>650</v>
      </c>
      <c r="N3" s="8">
        <v>485</v>
      </c>
      <c r="O3" s="8">
        <v>1000</v>
      </c>
      <c r="P3" s="8">
        <v>500</v>
      </c>
      <c r="Q3" s="8">
        <v>514.56310679611647</v>
      </c>
      <c r="R3" s="8">
        <v>457.78229908443541</v>
      </c>
      <c r="S3" s="8">
        <v>784.49144008056396</v>
      </c>
      <c r="T3" s="8">
        <f>SUM(E3:S3)</f>
        <v>6027.5378079767443</v>
      </c>
      <c r="U3" s="8">
        <v>0</v>
      </c>
      <c r="V3" s="11">
        <v>6028</v>
      </c>
    </row>
    <row r="4" spans="2:22" x14ac:dyDescent="0.25">
      <c r="B4" s="3">
        <v>3</v>
      </c>
      <c r="C4" t="s">
        <v>58</v>
      </c>
      <c r="D4" t="s">
        <v>241</v>
      </c>
      <c r="E4" s="8" t="s">
        <v>248</v>
      </c>
      <c r="F4" s="8" t="s">
        <v>248</v>
      </c>
      <c r="G4" s="8" t="s">
        <v>248</v>
      </c>
      <c r="H4" s="8" t="s">
        <v>248</v>
      </c>
      <c r="I4" s="8" t="s">
        <v>248</v>
      </c>
      <c r="J4" s="8">
        <v>930.50647820965844</v>
      </c>
      <c r="K4" s="8">
        <v>701</v>
      </c>
      <c r="L4" s="8">
        <v>561.42131979695432</v>
      </c>
      <c r="M4" s="8">
        <v>706</v>
      </c>
      <c r="N4" s="8">
        <v>712</v>
      </c>
      <c r="O4" s="8">
        <v>0</v>
      </c>
      <c r="P4" s="8">
        <v>0</v>
      </c>
      <c r="Q4" s="8">
        <v>521.03559870550157</v>
      </c>
      <c r="R4" s="8">
        <v>144.45574771108849</v>
      </c>
      <c r="S4" s="8">
        <v>792.54783484390737</v>
      </c>
      <c r="T4" s="8">
        <v>5068.9669792671102</v>
      </c>
      <c r="U4" s="8">
        <v>0</v>
      </c>
      <c r="V4" s="11">
        <v>5068.9669792671102</v>
      </c>
    </row>
    <row r="5" spans="2:22" x14ac:dyDescent="0.25">
      <c r="B5" s="3">
        <v>4</v>
      </c>
      <c r="C5" t="s">
        <v>86</v>
      </c>
      <c r="D5" t="s">
        <v>37</v>
      </c>
      <c r="E5" s="8" t="s">
        <v>248</v>
      </c>
      <c r="F5" s="8" t="s">
        <v>248</v>
      </c>
      <c r="G5" s="8">
        <v>524.2518059855521</v>
      </c>
      <c r="H5" s="8">
        <v>584.46866485013629</v>
      </c>
      <c r="I5" s="8">
        <v>306.28803245436103</v>
      </c>
      <c r="J5" s="8">
        <v>830.38869257950535</v>
      </c>
      <c r="K5" s="8">
        <v>669</v>
      </c>
      <c r="L5" s="8">
        <v>552.28426395939084</v>
      </c>
      <c r="M5" s="8">
        <v>585</v>
      </c>
      <c r="N5" s="8">
        <v>569</v>
      </c>
      <c r="O5" s="8">
        <v>0</v>
      </c>
      <c r="P5" s="8">
        <v>0</v>
      </c>
      <c r="Q5" s="8" t="s">
        <v>248</v>
      </c>
      <c r="R5" s="8" t="s">
        <v>248</v>
      </c>
      <c r="S5" s="8" t="s">
        <v>248</v>
      </c>
      <c r="T5" s="8">
        <v>4620.6814598289457</v>
      </c>
      <c r="U5" s="8">
        <v>0</v>
      </c>
      <c r="V5" s="11">
        <v>4620.6814598289457</v>
      </c>
    </row>
    <row r="6" spans="2:22" x14ac:dyDescent="0.25">
      <c r="B6" s="3">
        <v>5</v>
      </c>
      <c r="C6" t="s">
        <v>74</v>
      </c>
      <c r="D6" t="s">
        <v>68</v>
      </c>
      <c r="E6" s="8">
        <v>346.3855421686747</v>
      </c>
      <c r="F6" s="8">
        <v>297.61904761904759</v>
      </c>
      <c r="G6" s="8">
        <v>59.855521155830751</v>
      </c>
      <c r="H6" s="8">
        <v>89.918256130790198</v>
      </c>
      <c r="I6" s="8">
        <v>59.837728194726168</v>
      </c>
      <c r="J6" s="8">
        <v>611.30742049469961</v>
      </c>
      <c r="K6" s="8">
        <v>256</v>
      </c>
      <c r="L6" s="8">
        <v>514.72081218274116</v>
      </c>
      <c r="M6" s="8">
        <v>576</v>
      </c>
      <c r="N6" s="8">
        <v>137</v>
      </c>
      <c r="O6" s="8">
        <v>0</v>
      </c>
      <c r="P6" s="8">
        <v>0</v>
      </c>
      <c r="Q6" s="8">
        <v>469.25566343042073</v>
      </c>
      <c r="R6" s="8">
        <v>548.32146490335708</v>
      </c>
      <c r="S6" s="8">
        <v>611.27895266868074</v>
      </c>
      <c r="T6" s="8">
        <v>4577.5004089489685</v>
      </c>
      <c r="U6" s="8">
        <v>119.69324935055693</v>
      </c>
      <c r="V6" s="11">
        <v>4457.8071595984111</v>
      </c>
    </row>
    <row r="7" spans="2:22" x14ac:dyDescent="0.25">
      <c r="B7" s="3">
        <v>6</v>
      </c>
      <c r="C7" t="s">
        <v>71</v>
      </c>
      <c r="D7" t="s">
        <v>206</v>
      </c>
      <c r="E7" s="8" t="s">
        <v>248</v>
      </c>
      <c r="F7" s="8" t="s">
        <v>248</v>
      </c>
      <c r="G7" s="8">
        <v>481.94014447884416</v>
      </c>
      <c r="H7" s="8">
        <v>566.75749318801093</v>
      </c>
      <c r="I7" s="8">
        <v>565.92292089249497</v>
      </c>
      <c r="J7" s="8">
        <v>164.89988221436985</v>
      </c>
      <c r="K7" s="8">
        <v>685</v>
      </c>
      <c r="L7" s="8">
        <v>698.47715736040607</v>
      </c>
      <c r="M7" s="8">
        <v>690</v>
      </c>
      <c r="N7" s="8">
        <v>457</v>
      </c>
      <c r="O7" s="8">
        <v>0</v>
      </c>
      <c r="P7" s="8">
        <v>0</v>
      </c>
      <c r="Q7" s="8" t="s">
        <v>248</v>
      </c>
      <c r="R7" s="8" t="s">
        <v>248</v>
      </c>
      <c r="S7" s="8" t="s">
        <v>248</v>
      </c>
      <c r="T7" s="8">
        <v>4309.9975981341267</v>
      </c>
      <c r="U7" s="8">
        <v>0</v>
      </c>
      <c r="V7" s="11">
        <v>4309.9975981341267</v>
      </c>
    </row>
    <row r="8" spans="2:22" x14ac:dyDescent="0.25">
      <c r="B8" s="3">
        <v>7</v>
      </c>
      <c r="C8" t="s">
        <v>38</v>
      </c>
      <c r="D8" t="s">
        <v>243</v>
      </c>
      <c r="E8" s="8" t="s">
        <v>248</v>
      </c>
      <c r="F8" s="8" t="s">
        <v>248</v>
      </c>
      <c r="G8" s="8" t="s">
        <v>248</v>
      </c>
      <c r="H8" s="8" t="s">
        <v>248</v>
      </c>
      <c r="I8" s="8" t="s">
        <v>248</v>
      </c>
      <c r="J8" s="8">
        <v>1000</v>
      </c>
      <c r="K8" s="8">
        <v>392</v>
      </c>
      <c r="L8" s="8">
        <v>953.29949238578683</v>
      </c>
      <c r="M8" s="8">
        <v>965</v>
      </c>
      <c r="N8" s="8">
        <v>827</v>
      </c>
      <c r="O8" s="8">
        <v>0</v>
      </c>
      <c r="P8" s="8">
        <v>0</v>
      </c>
      <c r="Q8" s="8" t="s">
        <v>248</v>
      </c>
      <c r="R8" s="8" t="s">
        <v>248</v>
      </c>
      <c r="S8" s="8" t="s">
        <v>248</v>
      </c>
      <c r="T8" s="8">
        <v>4137.2994923857868</v>
      </c>
      <c r="U8" s="8">
        <v>0</v>
      </c>
      <c r="V8" s="11">
        <v>4137.2994923857868</v>
      </c>
    </row>
    <row r="9" spans="2:22" x14ac:dyDescent="0.25">
      <c r="B9" s="3">
        <v>8</v>
      </c>
      <c r="C9" t="s">
        <v>22</v>
      </c>
      <c r="D9" t="s">
        <v>178</v>
      </c>
      <c r="E9" s="8" t="s">
        <v>248</v>
      </c>
      <c r="F9" s="8" t="s">
        <v>248</v>
      </c>
      <c r="G9" s="8" t="s">
        <v>248</v>
      </c>
      <c r="H9" s="8" t="s">
        <v>248</v>
      </c>
      <c r="I9" s="8" t="s">
        <v>248</v>
      </c>
      <c r="J9" s="8">
        <v>921.08362779740867</v>
      </c>
      <c r="K9" s="8">
        <v>898</v>
      </c>
      <c r="L9" s="8">
        <v>674.11167512690361</v>
      </c>
      <c r="M9" s="8">
        <v>707</v>
      </c>
      <c r="N9" s="8">
        <v>710</v>
      </c>
      <c r="O9" s="8">
        <v>0</v>
      </c>
      <c r="P9" s="8">
        <v>0</v>
      </c>
      <c r="Q9" s="8" t="s">
        <v>248</v>
      </c>
      <c r="R9" s="8" t="s">
        <v>248</v>
      </c>
      <c r="S9" s="8" t="s">
        <v>248</v>
      </c>
      <c r="T9" s="8">
        <v>3910.1953029243123</v>
      </c>
      <c r="U9" s="8">
        <v>0</v>
      </c>
      <c r="V9" s="11">
        <v>3910.1953029243123</v>
      </c>
    </row>
    <row r="10" spans="2:22" x14ac:dyDescent="0.25">
      <c r="B10" s="3">
        <v>9</v>
      </c>
      <c r="C10" t="s">
        <v>34</v>
      </c>
      <c r="D10" t="s">
        <v>243</v>
      </c>
      <c r="E10" s="8" t="s">
        <v>248</v>
      </c>
      <c r="F10" s="8" t="s">
        <v>248</v>
      </c>
      <c r="G10" s="8" t="s">
        <v>248</v>
      </c>
      <c r="H10" s="8" t="s">
        <v>248</v>
      </c>
      <c r="I10" s="8" t="s">
        <v>248</v>
      </c>
      <c r="J10" s="8">
        <v>983.51001177856301</v>
      </c>
      <c r="K10" s="8">
        <v>910</v>
      </c>
      <c r="L10" s="8">
        <v>940.10152284263961</v>
      </c>
      <c r="M10" s="8">
        <v>206</v>
      </c>
      <c r="N10" s="8">
        <v>847</v>
      </c>
      <c r="O10" s="8">
        <v>0</v>
      </c>
      <c r="P10" s="8">
        <v>0</v>
      </c>
      <c r="Q10" s="8" t="s">
        <v>248</v>
      </c>
      <c r="R10" s="8" t="s">
        <v>248</v>
      </c>
      <c r="S10" s="8" t="s">
        <v>248</v>
      </c>
      <c r="T10" s="8">
        <v>3886.6115346212027</v>
      </c>
      <c r="U10" s="8">
        <v>0</v>
      </c>
      <c r="V10" s="11">
        <v>3886.6115346212027</v>
      </c>
    </row>
    <row r="11" spans="2:22" x14ac:dyDescent="0.25">
      <c r="B11" s="3">
        <v>10</v>
      </c>
      <c r="C11" t="s">
        <v>55</v>
      </c>
      <c r="D11" t="s">
        <v>37</v>
      </c>
      <c r="E11" s="8" t="s">
        <v>248</v>
      </c>
      <c r="F11" s="8" t="s">
        <v>248</v>
      </c>
      <c r="G11" s="8" t="s">
        <v>248</v>
      </c>
      <c r="H11" s="8" t="s">
        <v>248</v>
      </c>
      <c r="I11" s="8" t="s">
        <v>248</v>
      </c>
      <c r="J11" s="8">
        <v>552.41460541813899</v>
      </c>
      <c r="K11" s="8">
        <v>435</v>
      </c>
      <c r="L11" s="8">
        <v>579.69543147208117</v>
      </c>
      <c r="M11" s="8">
        <v>541</v>
      </c>
      <c r="N11" s="8">
        <v>162</v>
      </c>
      <c r="O11" s="8">
        <v>0</v>
      </c>
      <c r="P11" s="8">
        <v>0</v>
      </c>
      <c r="Q11" s="8">
        <v>470.873786407767</v>
      </c>
      <c r="R11" s="8">
        <v>525.94099694811803</v>
      </c>
      <c r="S11" s="8">
        <v>514.60221550855988</v>
      </c>
      <c r="T11" s="8">
        <v>3781.5270357546651</v>
      </c>
      <c r="U11" s="8">
        <v>0</v>
      </c>
      <c r="V11" s="11">
        <v>3781.5270357546651</v>
      </c>
    </row>
    <row r="12" spans="2:22" x14ac:dyDescent="0.25">
      <c r="B12" s="3">
        <v>11</v>
      </c>
      <c r="C12" t="s">
        <v>98</v>
      </c>
      <c r="D12" t="s">
        <v>99</v>
      </c>
      <c r="E12" s="8" t="s">
        <v>248</v>
      </c>
      <c r="F12" s="8" t="s">
        <v>248</v>
      </c>
      <c r="G12" s="8">
        <v>499.48400412796695</v>
      </c>
      <c r="H12" s="8">
        <v>335.14986376021801</v>
      </c>
      <c r="I12" s="8">
        <v>259.63488843813388</v>
      </c>
      <c r="J12" s="8">
        <v>601.88457008244995</v>
      </c>
      <c r="K12" s="8">
        <v>255</v>
      </c>
      <c r="L12" s="8">
        <v>540.10152284263961</v>
      </c>
      <c r="M12" s="8">
        <v>518</v>
      </c>
      <c r="N12" s="8">
        <v>469</v>
      </c>
      <c r="O12" s="8">
        <v>0</v>
      </c>
      <c r="P12" s="8">
        <v>0</v>
      </c>
      <c r="Q12" s="8" t="s">
        <v>248</v>
      </c>
      <c r="R12" s="8" t="s">
        <v>248</v>
      </c>
      <c r="S12" s="8" t="s">
        <v>248</v>
      </c>
      <c r="T12" s="8">
        <v>3478.2548492514084</v>
      </c>
      <c r="U12" s="8">
        <v>0</v>
      </c>
      <c r="V12" s="11">
        <v>3478.2548492514084</v>
      </c>
    </row>
    <row r="13" spans="2:22" x14ac:dyDescent="0.25">
      <c r="B13" s="3">
        <v>12</v>
      </c>
      <c r="C13" t="s">
        <v>43</v>
      </c>
      <c r="D13" t="s">
        <v>206</v>
      </c>
      <c r="E13" s="8">
        <v>327.30923694779119</v>
      </c>
      <c r="F13" s="8">
        <v>291.66666666666669</v>
      </c>
      <c r="G13" s="8" t="s">
        <v>248</v>
      </c>
      <c r="H13" s="8" t="s">
        <v>248</v>
      </c>
      <c r="I13" s="8" t="s">
        <v>248</v>
      </c>
      <c r="J13" s="8">
        <v>638.39811542991754</v>
      </c>
      <c r="K13" s="8">
        <v>380</v>
      </c>
      <c r="L13" s="8">
        <v>565.48223350253807</v>
      </c>
      <c r="M13" s="8">
        <v>533</v>
      </c>
      <c r="N13" s="8">
        <v>137</v>
      </c>
      <c r="O13" s="8">
        <v>0</v>
      </c>
      <c r="P13" s="8">
        <v>0</v>
      </c>
      <c r="Q13" s="8" t="s">
        <v>248</v>
      </c>
      <c r="R13" s="8" t="s">
        <v>248</v>
      </c>
      <c r="S13" s="8" t="s">
        <v>248</v>
      </c>
      <c r="T13" s="8">
        <v>2872.8562525469133</v>
      </c>
      <c r="U13" s="8">
        <v>0</v>
      </c>
      <c r="V13" s="11">
        <v>2872.8562525469133</v>
      </c>
    </row>
    <row r="14" spans="2:22" x14ac:dyDescent="0.25">
      <c r="B14" s="3">
        <v>13</v>
      </c>
      <c r="C14" t="s">
        <v>29</v>
      </c>
      <c r="D14" t="s">
        <v>30</v>
      </c>
      <c r="E14" s="8" t="s">
        <v>248</v>
      </c>
      <c r="F14" s="8" t="s">
        <v>248</v>
      </c>
      <c r="G14" s="8" t="s">
        <v>248</v>
      </c>
      <c r="H14" s="8" t="s">
        <v>248</v>
      </c>
      <c r="I14" s="8" t="s">
        <v>248</v>
      </c>
      <c r="J14" s="8">
        <v>837.45583038869256</v>
      </c>
      <c r="K14" s="8">
        <v>686</v>
      </c>
      <c r="L14" s="8">
        <v>697.46192893401019</v>
      </c>
      <c r="M14" s="8">
        <v>354</v>
      </c>
      <c r="N14" s="8">
        <v>274</v>
      </c>
      <c r="O14" s="8">
        <v>0</v>
      </c>
      <c r="P14" s="8">
        <v>0</v>
      </c>
      <c r="Q14" s="8" t="s">
        <v>248</v>
      </c>
      <c r="R14" s="8" t="s">
        <v>248</v>
      </c>
      <c r="S14" s="8" t="s">
        <v>248</v>
      </c>
      <c r="T14" s="8">
        <v>2848.9177593227028</v>
      </c>
      <c r="U14" s="8">
        <v>0</v>
      </c>
      <c r="V14" s="11">
        <v>2848.9177593227028</v>
      </c>
    </row>
    <row r="15" spans="2:22" x14ac:dyDescent="0.25">
      <c r="B15" s="3">
        <v>14</v>
      </c>
      <c r="C15" t="s">
        <v>84</v>
      </c>
      <c r="D15" t="s">
        <v>206</v>
      </c>
      <c r="E15" s="8" t="s">
        <v>248</v>
      </c>
      <c r="F15" s="8" t="s">
        <v>248</v>
      </c>
      <c r="G15" s="8">
        <v>501.54798761609908</v>
      </c>
      <c r="H15" s="8">
        <v>344.68664850136241</v>
      </c>
      <c r="I15" s="8">
        <v>0</v>
      </c>
      <c r="J15" s="8">
        <v>699.64664310954061</v>
      </c>
      <c r="K15" s="8">
        <v>427</v>
      </c>
      <c r="L15" s="8">
        <v>543.14720812182736</v>
      </c>
      <c r="M15" s="8">
        <v>0</v>
      </c>
      <c r="N15" s="8">
        <v>137</v>
      </c>
      <c r="O15" s="8">
        <v>0</v>
      </c>
      <c r="P15" s="8">
        <v>0</v>
      </c>
      <c r="Q15" s="8" t="s">
        <v>248</v>
      </c>
      <c r="R15" s="8" t="s">
        <v>248</v>
      </c>
      <c r="S15" s="8" t="s">
        <v>248</v>
      </c>
      <c r="T15" s="8">
        <v>2653.0284873488295</v>
      </c>
      <c r="U15" s="8">
        <v>0</v>
      </c>
      <c r="V15" s="11">
        <v>2653.0284873488295</v>
      </c>
    </row>
    <row r="16" spans="2:22" x14ac:dyDescent="0.25">
      <c r="B16" s="3">
        <v>15</v>
      </c>
      <c r="C16" t="s">
        <v>56</v>
      </c>
      <c r="D16" t="s">
        <v>78</v>
      </c>
      <c r="E16" s="8" t="s">
        <v>248</v>
      </c>
      <c r="F16" s="8" t="s">
        <v>248</v>
      </c>
      <c r="G16" s="8" t="s">
        <v>248</v>
      </c>
      <c r="H16" s="8" t="s">
        <v>248</v>
      </c>
      <c r="I16" s="8" t="s">
        <v>248</v>
      </c>
      <c r="J16" s="8">
        <v>694.93521790341583</v>
      </c>
      <c r="K16" s="8">
        <v>426</v>
      </c>
      <c r="L16" s="8">
        <v>537.05583756345175</v>
      </c>
      <c r="M16" s="8">
        <v>335</v>
      </c>
      <c r="N16" s="8">
        <v>562</v>
      </c>
      <c r="O16" s="8">
        <v>0</v>
      </c>
      <c r="P16" s="8">
        <v>0</v>
      </c>
      <c r="Q16" s="8" t="s">
        <v>248</v>
      </c>
      <c r="R16" s="8" t="s">
        <v>248</v>
      </c>
      <c r="S16" s="8" t="s">
        <v>248</v>
      </c>
      <c r="T16" s="8">
        <v>2554.9910554668677</v>
      </c>
      <c r="U16" s="8">
        <v>0</v>
      </c>
      <c r="V16" s="11">
        <v>2554.9910554668677</v>
      </c>
    </row>
    <row r="17" spans="2:22" x14ac:dyDescent="0.25">
      <c r="B17" s="3">
        <v>16</v>
      </c>
      <c r="C17" t="s">
        <v>223</v>
      </c>
      <c r="D17" t="s">
        <v>224</v>
      </c>
      <c r="E17" s="8" t="s">
        <v>248</v>
      </c>
      <c r="F17" s="8" t="s">
        <v>248</v>
      </c>
      <c r="G17" s="8">
        <v>191.95046439628484</v>
      </c>
      <c r="H17" s="8">
        <v>331.06267029972753</v>
      </c>
      <c r="I17" s="8">
        <v>508.11359026369166</v>
      </c>
      <c r="J17" s="8">
        <v>408.71613663133098</v>
      </c>
      <c r="K17" s="8">
        <v>216</v>
      </c>
      <c r="L17" s="8">
        <v>350.25380710659897</v>
      </c>
      <c r="M17" s="8">
        <v>127</v>
      </c>
      <c r="N17" s="8">
        <v>421</v>
      </c>
      <c r="O17" s="8">
        <v>0</v>
      </c>
      <c r="P17" s="8">
        <v>0</v>
      </c>
      <c r="Q17" s="8" t="s">
        <v>248</v>
      </c>
      <c r="R17" s="8" t="s">
        <v>248</v>
      </c>
      <c r="S17" s="8" t="s">
        <v>248</v>
      </c>
      <c r="T17" s="8">
        <v>2554.096668697634</v>
      </c>
      <c r="U17" s="8">
        <v>0</v>
      </c>
      <c r="V17" s="11">
        <v>2554.096668697634</v>
      </c>
    </row>
    <row r="18" spans="2:22" x14ac:dyDescent="0.25">
      <c r="B18" s="3">
        <v>17</v>
      </c>
      <c r="C18" t="s">
        <v>85</v>
      </c>
      <c r="D18" t="s">
        <v>119</v>
      </c>
      <c r="E18" s="8" t="s">
        <v>248</v>
      </c>
      <c r="F18" s="8" t="s">
        <v>248</v>
      </c>
      <c r="G18" s="8" t="s">
        <v>248</v>
      </c>
      <c r="H18" s="8" t="s">
        <v>248</v>
      </c>
      <c r="I18" s="8" t="s">
        <v>248</v>
      </c>
      <c r="J18" s="8">
        <v>164.89988221436985</v>
      </c>
      <c r="K18" s="8">
        <v>491</v>
      </c>
      <c r="L18" s="8">
        <v>541.11675126903549</v>
      </c>
      <c r="M18" s="8">
        <v>575</v>
      </c>
      <c r="N18" s="8">
        <v>570</v>
      </c>
      <c r="O18" s="8">
        <v>0</v>
      </c>
      <c r="P18" s="8">
        <v>0</v>
      </c>
      <c r="Q18" s="8" t="s">
        <v>248</v>
      </c>
      <c r="R18" s="8" t="s">
        <v>248</v>
      </c>
      <c r="S18" s="8" t="s">
        <v>248</v>
      </c>
      <c r="T18" s="8">
        <v>2342.0166334834053</v>
      </c>
      <c r="U18" s="8">
        <v>0</v>
      </c>
      <c r="V18" s="11">
        <v>2342.0166334834053</v>
      </c>
    </row>
    <row r="19" spans="2:22" x14ac:dyDescent="0.25">
      <c r="B19" s="3">
        <v>18</v>
      </c>
      <c r="C19" t="s">
        <v>229</v>
      </c>
      <c r="D19" t="s">
        <v>206</v>
      </c>
      <c r="E19" s="8" t="s">
        <v>248</v>
      </c>
      <c r="F19" s="8" t="s">
        <v>248</v>
      </c>
      <c r="G19" s="8">
        <v>530.44375644994841</v>
      </c>
      <c r="H19" s="8">
        <v>346.04904632152591</v>
      </c>
      <c r="I19" s="8">
        <v>349.89858012170384</v>
      </c>
      <c r="J19" s="8">
        <v>730.27090694935214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 t="s">
        <v>248</v>
      </c>
      <c r="R19" s="8" t="s">
        <v>248</v>
      </c>
      <c r="S19" s="8" t="s">
        <v>248</v>
      </c>
      <c r="T19" s="8">
        <v>1956.6622898425303</v>
      </c>
      <c r="U19" s="8">
        <v>0</v>
      </c>
      <c r="V19" s="11">
        <v>1956.6622898425303</v>
      </c>
    </row>
    <row r="20" spans="2:22" x14ac:dyDescent="0.25">
      <c r="B20" s="3">
        <v>19</v>
      </c>
      <c r="C20" t="s">
        <v>125</v>
      </c>
      <c r="D20" t="s">
        <v>39</v>
      </c>
      <c r="E20" s="8" t="s">
        <v>248</v>
      </c>
      <c r="F20" s="8" t="s">
        <v>248</v>
      </c>
      <c r="G20" s="8">
        <v>523.21981424148612</v>
      </c>
      <c r="H20" s="8">
        <v>786.10354223433239</v>
      </c>
      <c r="I20" s="8">
        <v>559.8377281947262</v>
      </c>
      <c r="J20" s="8" t="s">
        <v>248</v>
      </c>
      <c r="K20" s="8" t="s">
        <v>248</v>
      </c>
      <c r="L20" s="8" t="s">
        <v>248</v>
      </c>
      <c r="M20" s="8" t="s">
        <v>248</v>
      </c>
      <c r="N20" s="8" t="s">
        <v>248</v>
      </c>
      <c r="O20" s="8">
        <v>0</v>
      </c>
      <c r="P20" s="8">
        <v>0</v>
      </c>
      <c r="Q20" s="8" t="s">
        <v>248</v>
      </c>
      <c r="R20" s="8" t="s">
        <v>248</v>
      </c>
      <c r="S20" s="8" t="s">
        <v>248</v>
      </c>
      <c r="T20" s="8">
        <v>1869.1610846705446</v>
      </c>
      <c r="U20" s="8">
        <v>0</v>
      </c>
      <c r="V20" s="11">
        <v>1869.1610846705446</v>
      </c>
    </row>
    <row r="21" spans="2:22" x14ac:dyDescent="0.25">
      <c r="B21" s="3">
        <v>20</v>
      </c>
      <c r="C21" t="s">
        <v>131</v>
      </c>
      <c r="D21" t="s">
        <v>206</v>
      </c>
      <c r="E21" s="8" t="s">
        <v>248</v>
      </c>
      <c r="F21" s="8" t="s">
        <v>248</v>
      </c>
      <c r="G21" s="8">
        <v>552.11558307533539</v>
      </c>
      <c r="H21" s="8">
        <v>343.32425068119892</v>
      </c>
      <c r="I21" s="8">
        <v>704.86815415821502</v>
      </c>
      <c r="J21" s="8" t="s">
        <v>248</v>
      </c>
      <c r="K21" s="8" t="s">
        <v>248</v>
      </c>
      <c r="L21" s="8" t="s">
        <v>248</v>
      </c>
      <c r="M21" s="8" t="s">
        <v>248</v>
      </c>
      <c r="N21" s="8" t="s">
        <v>248</v>
      </c>
      <c r="O21" s="8">
        <v>0</v>
      </c>
      <c r="P21" s="8">
        <v>0</v>
      </c>
      <c r="Q21" s="8" t="s">
        <v>248</v>
      </c>
      <c r="R21" s="8" t="s">
        <v>248</v>
      </c>
      <c r="S21" s="8" t="s">
        <v>248</v>
      </c>
      <c r="T21" s="8">
        <v>1600.3079879147494</v>
      </c>
      <c r="U21" s="8">
        <v>0</v>
      </c>
      <c r="V21" s="11">
        <v>1600.3079879147494</v>
      </c>
    </row>
    <row r="22" spans="2:22" x14ac:dyDescent="0.25">
      <c r="B22" s="3">
        <v>21</v>
      </c>
      <c r="C22" t="s">
        <v>122</v>
      </c>
      <c r="D22" t="s">
        <v>33</v>
      </c>
      <c r="E22" s="8" t="s">
        <v>248</v>
      </c>
      <c r="F22" s="8" t="s">
        <v>248</v>
      </c>
      <c r="G22" s="8" t="s">
        <v>248</v>
      </c>
      <c r="H22" s="8" t="s">
        <v>248</v>
      </c>
      <c r="I22" s="8" t="s">
        <v>248</v>
      </c>
      <c r="J22" s="8">
        <v>552.41460541813899</v>
      </c>
      <c r="K22" s="8">
        <v>92</v>
      </c>
      <c r="L22" s="8">
        <v>189.84771573604061</v>
      </c>
      <c r="M22" s="8">
        <v>141</v>
      </c>
      <c r="N22" s="8">
        <v>137</v>
      </c>
      <c r="O22" s="8">
        <v>0</v>
      </c>
      <c r="P22" s="8">
        <v>0</v>
      </c>
      <c r="Q22" s="8" t="s">
        <v>248</v>
      </c>
      <c r="R22" s="8" t="s">
        <v>248</v>
      </c>
      <c r="S22" s="8" t="s">
        <v>248</v>
      </c>
      <c r="T22" s="8">
        <v>1112.2623211541795</v>
      </c>
      <c r="U22" s="8">
        <v>0</v>
      </c>
      <c r="V22" s="11">
        <v>1112.2623211541795</v>
      </c>
    </row>
    <row r="23" spans="2:22" x14ac:dyDescent="0.25">
      <c r="B23" s="3">
        <v>22</v>
      </c>
      <c r="C23" t="s">
        <v>235</v>
      </c>
      <c r="D23" t="s">
        <v>33</v>
      </c>
      <c r="E23" s="8" t="s">
        <v>248</v>
      </c>
      <c r="F23" s="8" t="s">
        <v>248</v>
      </c>
      <c r="G23" s="8">
        <v>216.71826625386996</v>
      </c>
      <c r="H23" s="8">
        <v>341.96185286103542</v>
      </c>
      <c r="I23" s="8">
        <v>500</v>
      </c>
      <c r="J23" s="8" t="s">
        <v>248</v>
      </c>
      <c r="K23" s="8" t="s">
        <v>248</v>
      </c>
      <c r="L23" s="8" t="s">
        <v>248</v>
      </c>
      <c r="M23" s="8" t="s">
        <v>248</v>
      </c>
      <c r="N23" s="8" t="s">
        <v>248</v>
      </c>
      <c r="O23" s="8">
        <v>0</v>
      </c>
      <c r="P23" s="8">
        <v>0</v>
      </c>
      <c r="Q23" s="8" t="s">
        <v>248</v>
      </c>
      <c r="R23" s="8" t="s">
        <v>248</v>
      </c>
      <c r="S23" s="8" t="s">
        <v>248</v>
      </c>
      <c r="T23" s="8">
        <v>1058.6801191149054</v>
      </c>
      <c r="U23" s="8">
        <v>0</v>
      </c>
      <c r="V23" s="11">
        <v>1058.6801191149054</v>
      </c>
    </row>
    <row r="24" spans="2:22" x14ac:dyDescent="0.25">
      <c r="B24" s="3">
        <v>23</v>
      </c>
      <c r="C24" t="s">
        <v>116</v>
      </c>
      <c r="D24" t="s">
        <v>117</v>
      </c>
      <c r="E24" s="8" t="s">
        <v>248</v>
      </c>
      <c r="F24" s="8" t="s">
        <v>248</v>
      </c>
      <c r="G24" s="8" t="s">
        <v>248</v>
      </c>
      <c r="H24" s="8" t="s">
        <v>248</v>
      </c>
      <c r="I24" s="8" t="s">
        <v>248</v>
      </c>
      <c r="J24" s="8" t="s">
        <v>248</v>
      </c>
      <c r="K24" s="8" t="s">
        <v>248</v>
      </c>
      <c r="L24" s="8" t="s">
        <v>248</v>
      </c>
      <c r="M24" s="8" t="s">
        <v>248</v>
      </c>
      <c r="N24" s="8" t="s">
        <v>248</v>
      </c>
      <c r="O24" s="8">
        <v>0</v>
      </c>
      <c r="P24" s="8">
        <v>0</v>
      </c>
      <c r="Q24" s="8">
        <v>380.25889967637539</v>
      </c>
      <c r="R24" s="8">
        <v>188.19938962360123</v>
      </c>
      <c r="S24" s="8">
        <v>279.95971802618328</v>
      </c>
      <c r="T24" s="8">
        <v>848.41800732615991</v>
      </c>
      <c r="U24" s="8">
        <v>0</v>
      </c>
      <c r="V24" s="11">
        <v>848.41800732615991</v>
      </c>
    </row>
    <row r="25" spans="2:22" x14ac:dyDescent="0.25">
      <c r="B25" s="3">
        <v>24</v>
      </c>
      <c r="C25" t="s">
        <v>129</v>
      </c>
      <c r="D25" t="s">
        <v>73</v>
      </c>
      <c r="E25" s="8" t="s">
        <v>248</v>
      </c>
      <c r="F25" s="8" t="s">
        <v>248</v>
      </c>
      <c r="G25" s="8">
        <v>59.855521155830751</v>
      </c>
      <c r="H25" s="8">
        <v>295.64032697547685</v>
      </c>
      <c r="I25" s="8">
        <v>292.08924949290059</v>
      </c>
      <c r="J25" s="8" t="s">
        <v>248</v>
      </c>
      <c r="K25" s="8" t="s">
        <v>248</v>
      </c>
      <c r="L25" s="8" t="s">
        <v>248</v>
      </c>
      <c r="M25" s="8" t="s">
        <v>248</v>
      </c>
      <c r="N25" s="8" t="s">
        <v>248</v>
      </c>
      <c r="O25" s="8">
        <v>0</v>
      </c>
      <c r="P25" s="8">
        <v>0</v>
      </c>
      <c r="Q25" s="8" t="s">
        <v>248</v>
      </c>
      <c r="R25" s="8" t="s">
        <v>248</v>
      </c>
      <c r="S25" s="8" t="s">
        <v>248</v>
      </c>
      <c r="T25" s="8">
        <v>647.58509762420817</v>
      </c>
      <c r="U25" s="8">
        <v>0</v>
      </c>
      <c r="V25" s="11">
        <v>647.58509762420817</v>
      </c>
    </row>
    <row r="26" spans="2:22" x14ac:dyDescent="0.25">
      <c r="B26" s="3">
        <v>25</v>
      </c>
      <c r="C26" t="s">
        <v>126</v>
      </c>
      <c r="D26" t="s">
        <v>73</v>
      </c>
      <c r="E26" s="8" t="s">
        <v>248</v>
      </c>
      <c r="F26" s="8" t="s">
        <v>248</v>
      </c>
      <c r="G26" s="8">
        <v>198.14241486068113</v>
      </c>
      <c r="H26" s="8">
        <v>341.96185286103542</v>
      </c>
      <c r="I26" s="8">
        <v>0</v>
      </c>
      <c r="J26" s="8" t="s">
        <v>248</v>
      </c>
      <c r="K26" s="8" t="s">
        <v>248</v>
      </c>
      <c r="L26" s="8" t="s">
        <v>248</v>
      </c>
      <c r="M26" s="8" t="s">
        <v>248</v>
      </c>
      <c r="N26" s="8" t="s">
        <v>248</v>
      </c>
      <c r="O26" s="8">
        <v>0</v>
      </c>
      <c r="P26" s="8">
        <v>0</v>
      </c>
      <c r="Q26" s="8" t="s">
        <v>248</v>
      </c>
      <c r="R26" s="8" t="s">
        <v>248</v>
      </c>
      <c r="S26" s="8" t="s">
        <v>248</v>
      </c>
      <c r="T26" s="8">
        <v>540.1042677217165</v>
      </c>
      <c r="U26" s="8">
        <v>0</v>
      </c>
      <c r="V26" s="11">
        <v>540.1042677217165</v>
      </c>
    </row>
    <row r="27" spans="2:22" x14ac:dyDescent="0.25">
      <c r="B27" s="3">
        <v>26</v>
      </c>
      <c r="C27" t="s">
        <v>236</v>
      </c>
      <c r="D27" t="s">
        <v>237</v>
      </c>
      <c r="E27" s="8" t="s">
        <v>248</v>
      </c>
      <c r="F27" s="8" t="s">
        <v>248</v>
      </c>
      <c r="G27" s="8">
        <v>59.855521155830751</v>
      </c>
      <c r="H27" s="8">
        <v>292.91553133514986</v>
      </c>
      <c r="I27" s="8">
        <v>59.837728194726168</v>
      </c>
      <c r="J27" s="8" t="s">
        <v>248</v>
      </c>
      <c r="K27" s="8" t="s">
        <v>248</v>
      </c>
      <c r="L27" s="8" t="s">
        <v>248</v>
      </c>
      <c r="M27" s="8" t="s">
        <v>248</v>
      </c>
      <c r="N27" s="8" t="s">
        <v>248</v>
      </c>
      <c r="O27" s="8">
        <v>0</v>
      </c>
      <c r="P27" s="8">
        <v>0</v>
      </c>
      <c r="Q27" s="8" t="s">
        <v>248</v>
      </c>
      <c r="R27" s="8" t="s">
        <v>248</v>
      </c>
      <c r="S27" s="8" t="s">
        <v>248</v>
      </c>
      <c r="T27" s="8">
        <v>412.60878068570673</v>
      </c>
      <c r="U27" s="8">
        <v>0</v>
      </c>
      <c r="V27" s="11">
        <v>412.60878068570673</v>
      </c>
    </row>
    <row r="28" spans="2:22" x14ac:dyDescent="0.25">
      <c r="B28" s="3">
        <v>27</v>
      </c>
      <c r="C28" t="s">
        <v>238</v>
      </c>
      <c r="D28" t="s">
        <v>237</v>
      </c>
      <c r="E28" s="8" t="s">
        <v>248</v>
      </c>
      <c r="F28" s="8" t="s">
        <v>248</v>
      </c>
      <c r="G28" s="8">
        <v>0</v>
      </c>
      <c r="H28" s="8">
        <v>361.03542234332423</v>
      </c>
      <c r="I28" s="8">
        <v>0</v>
      </c>
      <c r="J28" s="8" t="s">
        <v>248</v>
      </c>
      <c r="K28" s="8" t="s">
        <v>248</v>
      </c>
      <c r="L28" s="8" t="s">
        <v>248</v>
      </c>
      <c r="M28" s="8" t="s">
        <v>248</v>
      </c>
      <c r="N28" s="8" t="s">
        <v>248</v>
      </c>
      <c r="O28" s="8">
        <v>0</v>
      </c>
      <c r="P28" s="8">
        <v>0</v>
      </c>
      <c r="Q28" s="8" t="s">
        <v>248</v>
      </c>
      <c r="R28" s="8" t="s">
        <v>248</v>
      </c>
      <c r="S28" s="8" t="s">
        <v>248</v>
      </c>
      <c r="T28" s="8">
        <v>361.03542234332423</v>
      </c>
      <c r="U28" s="8">
        <v>0</v>
      </c>
      <c r="V28" s="11">
        <v>361.03542234332423</v>
      </c>
    </row>
    <row r="29" spans="2:22" x14ac:dyDescent="0.25">
      <c r="B29" s="3">
        <v>28</v>
      </c>
      <c r="C29" t="s">
        <v>82</v>
      </c>
      <c r="D29" t="s">
        <v>68</v>
      </c>
      <c r="E29" s="8" t="s">
        <v>248</v>
      </c>
      <c r="F29" s="8" t="s">
        <v>248</v>
      </c>
      <c r="G29" s="8">
        <v>0</v>
      </c>
      <c r="H29" s="8">
        <v>196.18528610354224</v>
      </c>
      <c r="I29" s="8">
        <v>120.68965517241379</v>
      </c>
      <c r="J29" s="8" t="s">
        <v>248</v>
      </c>
      <c r="K29" s="8" t="s">
        <v>248</v>
      </c>
      <c r="L29" s="8" t="s">
        <v>248</v>
      </c>
      <c r="M29" s="8" t="s">
        <v>248</v>
      </c>
      <c r="N29" s="8" t="s">
        <v>248</v>
      </c>
      <c r="O29" s="8">
        <v>0</v>
      </c>
      <c r="P29" s="8">
        <v>0</v>
      </c>
      <c r="Q29" s="8" t="s">
        <v>248</v>
      </c>
      <c r="R29" s="8" t="s">
        <v>248</v>
      </c>
      <c r="S29" s="8" t="s">
        <v>248</v>
      </c>
      <c r="T29" s="8">
        <v>316.87494127595602</v>
      </c>
      <c r="U29" s="8">
        <v>0</v>
      </c>
      <c r="V29" s="11">
        <v>316.87494127595602</v>
      </c>
    </row>
  </sheetData>
  <mergeCells count="2">
    <mergeCell ref="D1:Q1"/>
    <mergeCell ref="R1:V1"/>
  </mergeCells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/>
  <dimension ref="B1:V10"/>
  <sheetViews>
    <sheetView showGridLines="0" showRowColHeaders="0" workbookViewId="0">
      <selection activeCell="L38" sqref="L38"/>
    </sheetView>
  </sheetViews>
  <sheetFormatPr defaultRowHeight="15" x14ac:dyDescent="0.25"/>
  <cols>
    <col min="1" max="1" width="1.85546875" customWidth="1"/>
    <col min="2" max="2" width="9.140625" style="3"/>
    <col min="3" max="3" width="19.28515625" customWidth="1"/>
    <col min="4" max="4" width="23" customWidth="1"/>
    <col min="5" max="5" width="9.85546875" style="9" bestFit="1" customWidth="1"/>
    <col min="6" max="19" width="7.5703125" style="9" customWidth="1"/>
    <col min="20" max="20" width="7.85546875" style="9" customWidth="1"/>
    <col min="21" max="21" width="6.85546875" style="9" customWidth="1"/>
    <col min="22" max="22" width="9.7109375" style="2" customWidth="1"/>
    <col min="23" max="23" width="1.7109375" customWidth="1"/>
  </cols>
  <sheetData>
    <row r="1" spans="2:22" ht="81.75" customHeight="1" x14ac:dyDescent="0.25">
      <c r="B1" s="12"/>
      <c r="C1" s="13"/>
      <c r="D1" s="115" t="s">
        <v>246</v>
      </c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 t="s">
        <v>240</v>
      </c>
      <c r="S1" s="115"/>
      <c r="T1" s="115"/>
      <c r="U1" s="115"/>
      <c r="V1" s="115"/>
    </row>
    <row r="2" spans="2:22" x14ac:dyDescent="0.25">
      <c r="B2" s="3" t="s">
        <v>144</v>
      </c>
      <c r="C2" s="10" t="s">
        <v>9</v>
      </c>
      <c r="D2" s="10" t="s">
        <v>10</v>
      </c>
      <c r="E2" s="7" t="s">
        <v>12</v>
      </c>
      <c r="F2" s="7" t="s">
        <v>13</v>
      </c>
      <c r="G2" s="7" t="s">
        <v>14</v>
      </c>
      <c r="H2" s="7" t="s">
        <v>15</v>
      </c>
      <c r="I2" s="7" t="s">
        <v>89</v>
      </c>
      <c r="J2" s="7" t="s">
        <v>90</v>
      </c>
      <c r="K2" s="7" t="s">
        <v>91</v>
      </c>
      <c r="L2" s="7" t="s">
        <v>132</v>
      </c>
      <c r="M2" s="7" t="s">
        <v>133</v>
      </c>
      <c r="N2" s="7" t="s">
        <v>134</v>
      </c>
      <c r="O2" s="7" t="s">
        <v>135</v>
      </c>
      <c r="P2" s="7" t="s">
        <v>136</v>
      </c>
      <c r="Q2" s="7" t="s">
        <v>137</v>
      </c>
      <c r="R2" s="7" t="s">
        <v>138</v>
      </c>
      <c r="S2" s="7" t="s">
        <v>139</v>
      </c>
      <c r="T2" s="7" t="s">
        <v>143</v>
      </c>
      <c r="U2" s="7" t="s">
        <v>28</v>
      </c>
      <c r="V2" s="2" t="s">
        <v>92</v>
      </c>
    </row>
    <row r="3" spans="2:22" x14ac:dyDescent="0.25">
      <c r="B3" s="14">
        <v>1</v>
      </c>
      <c r="C3" s="15" t="s">
        <v>58</v>
      </c>
      <c r="D3" s="15" t="s">
        <v>241</v>
      </c>
      <c r="E3" s="8" t="str">
        <f>IFERROR(VLOOKUP(Tabela225[[#This Row],[Name]],#REF!,7,FALSE),"0")</f>
        <v>0</v>
      </c>
      <c r="F3" s="8" t="str">
        <f>IFERROR(VLOOKUP(Tabela225[[#This Row],[Name]],#REF!,9,FALSE),"0")</f>
        <v>0</v>
      </c>
      <c r="G3" s="8" t="str">
        <f>IFERROR(VLOOKUP(Tabela225[[#This Row],[Name]],#REF!,7,FALSE),"0")</f>
        <v>0</v>
      </c>
      <c r="H3" s="8" t="str">
        <f>IFERROR(VLOOKUP(Tabela225[[#This Row],[Name]],#REF!,9,FALSE),"0")</f>
        <v>0</v>
      </c>
      <c r="I3" s="8" t="str">
        <f>IFERROR(VLOOKUP(Tabela225[[#This Row],[Name]],#REF!,11,FALSE),"0")</f>
        <v>0</v>
      </c>
      <c r="J3" s="8">
        <f>IFERROR(VLOOKUP(Tabela225[[#This Row],[Name]],DP!$C$15:$N$59,7,FALSE),"0")</f>
        <v>930.50647820965844</v>
      </c>
      <c r="K3" s="8">
        <f>IFERROR(VLOOKUP(Tabela225[[#This Row],[Name]],DP!$C$15:$N$59,8,FALSE),"0")</f>
        <v>701</v>
      </c>
      <c r="L3" s="8">
        <f>IFERROR(VLOOKUP(Tabela225[[#This Row],[Name]],DP!$C$15:$N$59,10,FALSE),"0")</f>
        <v>561.42131979695432</v>
      </c>
      <c r="M3" s="8">
        <f>IFERROR(VLOOKUP(Tabela225[[#This Row],[Name]],DP!$C$15:$N$59,11,FALSE),"0")</f>
        <v>706</v>
      </c>
      <c r="N3" s="8">
        <f>IFERROR(VLOOKUP(Tabela225[[#This Row],[Name]],DP!$C$15:$N$59,12,FALSE),"0")</f>
        <v>712</v>
      </c>
      <c r="O3" s="8">
        <v>0</v>
      </c>
      <c r="P3" s="8">
        <v>0</v>
      </c>
      <c r="Q3" s="8" t="str">
        <f>IFERROR(VLOOKUP(Tabela225[[#This Row],[Name]],#REF!,6,FALSE),"0")</f>
        <v>0</v>
      </c>
      <c r="R3" s="8" t="str">
        <f>IFERROR(VLOOKUP(Tabela225[[#This Row],[Name]],#REF!,8,FALSE),"0")</f>
        <v>0</v>
      </c>
      <c r="S3" s="8" t="str">
        <f>IFERROR(VLOOKUP(Tabela225[[#This Row],[Name]],#REF!,10,FALSE),"0")</f>
        <v>0</v>
      </c>
      <c r="T3" s="8">
        <f t="shared" ref="T3:T10" si="0">SUM(E3:S3)</f>
        <v>3610.9277980066126</v>
      </c>
      <c r="U3" s="8">
        <v>0</v>
      </c>
      <c r="V3" s="11">
        <f t="shared" ref="V3:V10" si="1">T3-U3</f>
        <v>3610.9277980066126</v>
      </c>
    </row>
    <row r="4" spans="2:22" x14ac:dyDescent="0.25">
      <c r="B4" s="14">
        <v>2</v>
      </c>
      <c r="C4" s="15" t="s">
        <v>22</v>
      </c>
      <c r="D4" s="15" t="s">
        <v>178</v>
      </c>
      <c r="E4" s="8" t="str">
        <f>IFERROR(VLOOKUP(Tabela225[[#This Row],[Name]],#REF!,7,FALSE),"0")</f>
        <v>0</v>
      </c>
      <c r="F4" s="8" t="str">
        <f>IFERROR(VLOOKUP(Tabela225[[#This Row],[Name]],#REF!,9,FALSE),"0")</f>
        <v>0</v>
      </c>
      <c r="G4" s="8" t="str">
        <f>IFERROR(VLOOKUP(Tabela225[[#This Row],[Name]],#REF!,7,FALSE),"0")</f>
        <v>0</v>
      </c>
      <c r="H4" s="8" t="str">
        <f>IFERROR(VLOOKUP(Tabela225[[#This Row],[Name]],#REF!,9,FALSE),"0")</f>
        <v>0</v>
      </c>
      <c r="I4" s="8" t="str">
        <f>IFERROR(VLOOKUP(Tabela225[[#This Row],[Name]],#REF!,11,FALSE),"0")</f>
        <v>0</v>
      </c>
      <c r="J4" s="8">
        <f>IFERROR(VLOOKUP(Tabela225[[#This Row],[Name]],DP!$C$15:$N$59,7,FALSE),"0")</f>
        <v>921.08362779740867</v>
      </c>
      <c r="K4" s="8">
        <f>IFERROR(VLOOKUP(Tabela225[[#This Row],[Name]],DP!$C$15:$N$59,8,FALSE),"0")</f>
        <v>898</v>
      </c>
      <c r="L4" s="8">
        <f>IFERROR(VLOOKUP(Tabela225[[#This Row],[Name]],DP!$C$15:$N$59,10,FALSE),"0")</f>
        <v>674.11167512690361</v>
      </c>
      <c r="M4" s="8">
        <f>IFERROR(VLOOKUP(Tabela225[[#This Row],[Name]],DP!$C$15:$N$59,11,FALSE),"0")</f>
        <v>707</v>
      </c>
      <c r="N4" s="8">
        <f>IFERROR(VLOOKUP(Tabela225[[#This Row],[Name]],DP!$C$15:$N$59,12,FALSE),"0")</f>
        <v>710</v>
      </c>
      <c r="O4" s="8">
        <v>0</v>
      </c>
      <c r="P4" s="8">
        <v>0</v>
      </c>
      <c r="Q4" s="8" t="str">
        <f>IFERROR(VLOOKUP(Tabela225[[#This Row],[Name]],#REF!,6,FALSE),"0")</f>
        <v>0</v>
      </c>
      <c r="R4" s="8" t="str">
        <f>IFERROR(VLOOKUP(Tabela225[[#This Row],[Name]],#REF!,8,FALSE),"0")</f>
        <v>0</v>
      </c>
      <c r="S4" s="8" t="str">
        <f>IFERROR(VLOOKUP(Tabela225[[#This Row],[Name]],#REF!,10,FALSE),"0")</f>
        <v>0</v>
      </c>
      <c r="T4" s="8">
        <f t="shared" si="0"/>
        <v>3910.1953029243123</v>
      </c>
      <c r="U4" s="8">
        <v>0</v>
      </c>
      <c r="V4" s="11">
        <f t="shared" si="1"/>
        <v>3910.1953029243123</v>
      </c>
    </row>
    <row r="5" spans="2:22" x14ac:dyDescent="0.25">
      <c r="B5" s="14">
        <v>3</v>
      </c>
      <c r="C5" s="15" t="s">
        <v>223</v>
      </c>
      <c r="D5" s="15" t="s">
        <v>224</v>
      </c>
      <c r="E5" s="8" t="str">
        <f>IFERROR(VLOOKUP(Tabela225[[#This Row],[Name]],#REF!,7,FALSE),"0")</f>
        <v>0</v>
      </c>
      <c r="F5" s="8" t="str">
        <f>IFERROR(VLOOKUP(Tabela225[[#This Row],[Name]],#REF!,9,FALSE),"0")</f>
        <v>0</v>
      </c>
      <c r="G5" s="8" t="str">
        <f>IFERROR(VLOOKUP(Tabela225[[#This Row],[Name]],#REF!,7,FALSE),"0")</f>
        <v>0</v>
      </c>
      <c r="H5" s="8" t="str">
        <f>IFERROR(VLOOKUP(Tabela225[[#This Row],[Name]],#REF!,9,FALSE),"0")</f>
        <v>0</v>
      </c>
      <c r="I5" s="8" t="str">
        <f>IFERROR(VLOOKUP(Tabela225[[#This Row],[Name]],#REF!,11,FALSE),"0")</f>
        <v>0</v>
      </c>
      <c r="J5" s="8">
        <f>IFERROR(VLOOKUP(Tabela225[[#This Row],[Name]],DP!$C$15:$N$59,7,FALSE),"0")</f>
        <v>408.71613663133098</v>
      </c>
      <c r="K5" s="9">
        <f>IFERROR(VLOOKUP(Tabela225[[#This Row],[Name]],DP!$C$15:$N$59,8,FALSE),"0")</f>
        <v>216</v>
      </c>
      <c r="L5" s="8">
        <f>IFERROR(VLOOKUP(Tabela225[[#This Row],[Name]],DP!$C$15:$N$59,10,FALSE),"0")</f>
        <v>350.25380710659897</v>
      </c>
      <c r="M5" s="8">
        <f>IFERROR(VLOOKUP(Tabela225[[#This Row],[Name]],DP!$C$15:$N$59,11,FALSE),"0")</f>
        <v>127</v>
      </c>
      <c r="N5" s="8">
        <f>IFERROR(VLOOKUP(Tabela225[[#This Row],[Name]],DP!$C$15:$N$59,12,FALSE),"0")</f>
        <v>421</v>
      </c>
      <c r="O5" s="8">
        <v>0</v>
      </c>
      <c r="P5" s="8">
        <v>0</v>
      </c>
      <c r="Q5" s="8" t="str">
        <f>IFERROR(VLOOKUP(Tabela225[[#This Row],[Name]],#REF!,6,FALSE),"0")</f>
        <v>0</v>
      </c>
      <c r="R5" s="8" t="str">
        <f>IFERROR(VLOOKUP(Tabela225[[#This Row],[Name]],#REF!,8,FALSE),"0")</f>
        <v>0</v>
      </c>
      <c r="S5" s="8" t="str">
        <f>IFERROR(VLOOKUP(Tabela225[[#This Row],[Name]],#REF!,10,FALSE),"0")</f>
        <v>0</v>
      </c>
      <c r="T5" s="8">
        <f t="shared" si="0"/>
        <v>1522.96994373793</v>
      </c>
      <c r="U5" s="50">
        <v>0</v>
      </c>
      <c r="V5" s="11">
        <f t="shared" si="1"/>
        <v>1522.96994373793</v>
      </c>
    </row>
    <row r="6" spans="2:22" x14ac:dyDescent="0.25">
      <c r="B6" s="14">
        <v>4</v>
      </c>
      <c r="C6" s="15" t="s">
        <v>122</v>
      </c>
      <c r="D6" s="15" t="s">
        <v>33</v>
      </c>
      <c r="E6" s="8" t="str">
        <f>IFERROR(VLOOKUP(Tabela225[[#This Row],[Name]],#REF!,7,FALSE),"0")</f>
        <v>0</v>
      </c>
      <c r="F6" s="8" t="str">
        <f>IFERROR(VLOOKUP(Tabela225[[#This Row],[Name]],#REF!,9,FALSE),"0")</f>
        <v>0</v>
      </c>
      <c r="G6" s="8" t="str">
        <f>IFERROR(VLOOKUP(Tabela225[[#This Row],[Name]],#REF!,7,FALSE),"0")</f>
        <v>0</v>
      </c>
      <c r="H6" s="8" t="str">
        <f>IFERROR(VLOOKUP(Tabela225[[#This Row],[Name]],#REF!,9,FALSE),"0")</f>
        <v>0</v>
      </c>
      <c r="I6" s="8" t="str">
        <f>IFERROR(VLOOKUP(Tabela225[[#This Row],[Name]],#REF!,11,FALSE),"0")</f>
        <v>0</v>
      </c>
      <c r="J6" s="8">
        <f>IFERROR(VLOOKUP(Tabela225[[#This Row],[Name]],DP!$C$15:$N$59,7,FALSE),"0")</f>
        <v>552.41460541813899</v>
      </c>
      <c r="K6" s="8">
        <f>IFERROR(VLOOKUP(Tabela225[[#This Row],[Name]],DP!$C$15:$N$59,8,FALSE),"0")</f>
        <v>92</v>
      </c>
      <c r="L6" s="8">
        <f>IFERROR(VLOOKUP(Tabela225[[#This Row],[Name]],DP!$C$15:$N$59,10,FALSE),"0")</f>
        <v>189.84771573604061</v>
      </c>
      <c r="M6" s="8">
        <f>IFERROR(VLOOKUP(Tabela225[[#This Row],[Name]],DP!$C$15:$N$59,11,FALSE),"0")</f>
        <v>141</v>
      </c>
      <c r="N6" s="8">
        <f>IFERROR(VLOOKUP(Tabela225[[#This Row],[Name]],DP!$C$15:$N$59,12,FALSE),"0")</f>
        <v>137</v>
      </c>
      <c r="O6" s="8">
        <v>0</v>
      </c>
      <c r="P6" s="8">
        <v>0</v>
      </c>
      <c r="Q6" s="8" t="str">
        <f>IFERROR(VLOOKUP(Tabela225[[#This Row],[Name]],#REF!,6,FALSE),"0")</f>
        <v>0</v>
      </c>
      <c r="R6" s="8" t="str">
        <f>IFERROR(VLOOKUP(Tabela225[[#This Row],[Name]],#REF!,8,FALSE),"0")</f>
        <v>0</v>
      </c>
      <c r="S6" s="8" t="str">
        <f>IFERROR(VLOOKUP(Tabela225[[#This Row],[Name]],#REF!,10,FALSE),"0")</f>
        <v>0</v>
      </c>
      <c r="T6" s="8">
        <f t="shared" si="0"/>
        <v>1112.2623211541795</v>
      </c>
      <c r="U6" s="8">
        <v>0</v>
      </c>
      <c r="V6" s="11">
        <f t="shared" si="1"/>
        <v>1112.2623211541795</v>
      </c>
    </row>
    <row r="7" spans="2:22" x14ac:dyDescent="0.25">
      <c r="B7" s="14">
        <v>5</v>
      </c>
      <c r="C7" s="43" t="s">
        <v>235</v>
      </c>
      <c r="D7" s="15" t="s">
        <v>33</v>
      </c>
      <c r="E7" s="44" t="str">
        <f>IFERROR(VLOOKUP(Tabela225[[#This Row],[Name]],#REF!,7,FALSE),"0")</f>
        <v>0</v>
      </c>
      <c r="F7" s="44" t="str">
        <f>IFERROR(VLOOKUP(Tabela225[[#This Row],[Name]],#REF!,9,FALSE),"0")</f>
        <v>0</v>
      </c>
      <c r="G7" s="44" t="str">
        <f>IFERROR(VLOOKUP(Tabela225[[#This Row],[Name]],#REF!,7,FALSE),"0")</f>
        <v>0</v>
      </c>
      <c r="H7" s="44" t="str">
        <f>IFERROR(VLOOKUP(Tabela225[[#This Row],[Name]],#REF!,9,FALSE),"0")</f>
        <v>0</v>
      </c>
      <c r="I7" s="44" t="str">
        <f>IFERROR(VLOOKUP(Tabela225[[#This Row],[Name]],#REF!,11,FALSE),"0")</f>
        <v>0</v>
      </c>
      <c r="J7" s="44" t="str">
        <f>IFERROR(VLOOKUP(Tabela225[[#This Row],[Name]],DP!$C$15:$N$59,7,FALSE),"0")</f>
        <v>0</v>
      </c>
      <c r="K7" s="46" t="str">
        <f>IFERROR(VLOOKUP(Tabela225[[#This Row],[Name]],DP!$C$15:$N$59,8,FALSE),"0")</f>
        <v>0</v>
      </c>
      <c r="L7" s="44" t="str">
        <f>IFERROR(VLOOKUP(Tabela225[[#This Row],[Name]],DP!$C$15:$N$59,10,FALSE),"0")</f>
        <v>0</v>
      </c>
      <c r="M7" s="44" t="str">
        <f>IFERROR(VLOOKUP(Tabela225[[#This Row],[Name]],DP!$C$15:$N$59,11,FALSE),"0")</f>
        <v>0</v>
      </c>
      <c r="N7" s="44" t="str">
        <f>IFERROR(VLOOKUP(Tabela225[[#This Row],[Name]],DP!$C$15:$N$59,12,FALSE),"0")</f>
        <v>0</v>
      </c>
      <c r="O7" s="44">
        <v>0</v>
      </c>
      <c r="P7" s="44">
        <v>0</v>
      </c>
      <c r="Q7" s="44" t="str">
        <f>IFERROR(VLOOKUP(Tabela225[[#This Row],[Name]],#REF!,6,FALSE),"0")</f>
        <v>0</v>
      </c>
      <c r="R7" s="44" t="str">
        <f>IFERROR(VLOOKUP(Tabela225[[#This Row],[Name]],#REF!,8,FALSE),"0")</f>
        <v>0</v>
      </c>
      <c r="S7" s="44" t="str">
        <f>IFERROR(VLOOKUP(Tabela225[[#This Row],[Name]],#REF!,10,FALSE),"0")</f>
        <v>0</v>
      </c>
      <c r="T7" s="44">
        <f t="shared" si="0"/>
        <v>0</v>
      </c>
      <c r="U7" s="47">
        <v>0</v>
      </c>
      <c r="V7" s="45">
        <f t="shared" si="1"/>
        <v>0</v>
      </c>
    </row>
    <row r="8" spans="2:22" x14ac:dyDescent="0.25">
      <c r="B8" s="14">
        <v>6</v>
      </c>
      <c r="C8" s="15" t="s">
        <v>116</v>
      </c>
      <c r="D8" s="15" t="s">
        <v>117</v>
      </c>
      <c r="E8" s="8" t="str">
        <f>IFERROR(VLOOKUP(Tabela225[[#This Row],[Name]],#REF!,7,FALSE),"0")</f>
        <v>0</v>
      </c>
      <c r="F8" s="8" t="str">
        <f>IFERROR(VLOOKUP(Tabela225[[#This Row],[Name]],#REF!,9,FALSE),"0")</f>
        <v>0</v>
      </c>
      <c r="G8" s="8" t="str">
        <f>IFERROR(VLOOKUP(Tabela225[[#This Row],[Name]],#REF!,7,FALSE),"0")</f>
        <v>0</v>
      </c>
      <c r="H8" s="8" t="str">
        <f>IFERROR(VLOOKUP(Tabela225[[#This Row],[Name]],#REF!,9,FALSE),"0")</f>
        <v>0</v>
      </c>
      <c r="I8" s="8" t="str">
        <f>IFERROR(VLOOKUP(Tabela225[[#This Row],[Name]],#REF!,11,FALSE),"0")</f>
        <v>0</v>
      </c>
      <c r="J8" s="8" t="str">
        <f>IFERROR(VLOOKUP(Tabela225[[#This Row],[Name]],DP!$C$15:$N$59,7,FALSE),"0")</f>
        <v>0</v>
      </c>
      <c r="K8" s="8" t="str">
        <f>IFERROR(VLOOKUP(Tabela225[[#This Row],[Name]],DP!$C$15:$N$59,8,FALSE),"0")</f>
        <v>0</v>
      </c>
      <c r="L8" s="8" t="str">
        <f>IFERROR(VLOOKUP(Tabela225[[#This Row],[Name]],DP!$C$15:$N$59,10,FALSE),"0")</f>
        <v>0</v>
      </c>
      <c r="M8" s="8" t="str">
        <f>IFERROR(VLOOKUP(Tabela225[[#This Row],[Name]],DP!$C$15:$N$59,11,FALSE),"0")</f>
        <v>0</v>
      </c>
      <c r="N8" s="8" t="str">
        <f>IFERROR(VLOOKUP(Tabela225[[#This Row],[Name]],DP!$C$15:$N$59,12,FALSE),"0")</f>
        <v>0</v>
      </c>
      <c r="O8" s="8">
        <v>0</v>
      </c>
      <c r="P8" s="8">
        <v>0</v>
      </c>
      <c r="Q8" s="8" t="str">
        <f>IFERROR(VLOOKUP(Tabela225[[#This Row],[Name]],#REF!,6,FALSE),"0")</f>
        <v>0</v>
      </c>
      <c r="R8" s="8" t="str">
        <f>IFERROR(VLOOKUP(Tabela225[[#This Row],[Name]],#REF!,8,FALSE),"0")</f>
        <v>0</v>
      </c>
      <c r="S8" s="8" t="str">
        <f>IFERROR(VLOOKUP(Tabela225[[#This Row],[Name]],#REF!,10,FALSE),"0")</f>
        <v>0</v>
      </c>
      <c r="T8" s="8">
        <f t="shared" si="0"/>
        <v>0</v>
      </c>
      <c r="U8" s="8">
        <v>0</v>
      </c>
      <c r="V8" s="11">
        <f t="shared" si="1"/>
        <v>0</v>
      </c>
    </row>
    <row r="9" spans="2:22" x14ac:dyDescent="0.25">
      <c r="B9" s="14">
        <v>7</v>
      </c>
      <c r="C9" s="15" t="s">
        <v>236</v>
      </c>
      <c r="D9" s="15" t="s">
        <v>237</v>
      </c>
      <c r="E9" s="8" t="str">
        <f>IFERROR(VLOOKUP(Tabela225[[#This Row],[Name]],#REF!,7,FALSE),"0")</f>
        <v>0</v>
      </c>
      <c r="F9" s="8" t="str">
        <f>IFERROR(VLOOKUP(Tabela225[[#This Row],[Name]],#REF!,9,FALSE),"0")</f>
        <v>0</v>
      </c>
      <c r="G9" s="8" t="str">
        <f>IFERROR(VLOOKUP(Tabela225[[#This Row],[Name]],#REF!,7,FALSE),"0")</f>
        <v>0</v>
      </c>
      <c r="H9" s="8" t="str">
        <f>IFERROR(VLOOKUP(Tabela225[[#This Row],[Name]],#REF!,9,FALSE),"0")</f>
        <v>0</v>
      </c>
      <c r="I9" s="8" t="str">
        <f>IFERROR(VLOOKUP(Tabela225[[#This Row],[Name]],#REF!,11,FALSE),"0")</f>
        <v>0</v>
      </c>
      <c r="J9" s="8" t="str">
        <f>IFERROR(VLOOKUP(Tabela225[[#This Row],[Name]],DP!$C$15:$N$59,7,FALSE),"0")</f>
        <v>0</v>
      </c>
      <c r="K9" s="8" t="str">
        <f>IFERROR(VLOOKUP(Tabela225[[#This Row],[Name]],DP!$C$15:$N$59,8,FALSE),"0")</f>
        <v>0</v>
      </c>
      <c r="L9" s="8" t="str">
        <f>IFERROR(VLOOKUP(Tabela225[[#This Row],[Name]],DP!$C$15:$N$59,10,FALSE),"0")</f>
        <v>0</v>
      </c>
      <c r="M9" s="8" t="str">
        <f>IFERROR(VLOOKUP(Tabela225[[#This Row],[Name]],DP!$C$15:$N$59,11,FALSE),"0")</f>
        <v>0</v>
      </c>
      <c r="N9" s="8" t="str">
        <f>IFERROR(VLOOKUP(Tabela225[[#This Row],[Name]],DP!$C$15:$N$59,12,FALSE),"0")</f>
        <v>0</v>
      </c>
      <c r="O9" s="8">
        <v>0</v>
      </c>
      <c r="P9" s="8">
        <v>0</v>
      </c>
      <c r="Q9" s="8" t="str">
        <f>IFERROR(VLOOKUP(Tabela225[[#This Row],[Name]],#REF!,6,FALSE),"0")</f>
        <v>0</v>
      </c>
      <c r="R9" s="8" t="str">
        <f>IFERROR(VLOOKUP(Tabela225[[#This Row],[Name]],#REF!,8,FALSE),"0")</f>
        <v>0</v>
      </c>
      <c r="S9" s="8" t="str">
        <f>IFERROR(VLOOKUP(Tabela225[[#This Row],[Name]],#REF!,10,FALSE),"0")</f>
        <v>0</v>
      </c>
      <c r="T9" s="44">
        <f t="shared" si="0"/>
        <v>0</v>
      </c>
      <c r="U9" s="8">
        <v>0</v>
      </c>
      <c r="V9" s="45">
        <f t="shared" si="1"/>
        <v>0</v>
      </c>
    </row>
    <row r="10" spans="2:22" x14ac:dyDescent="0.25">
      <c r="B10" s="14">
        <v>8</v>
      </c>
      <c r="C10" s="15" t="s">
        <v>238</v>
      </c>
      <c r="D10" s="15" t="s">
        <v>237</v>
      </c>
      <c r="E10" s="8" t="str">
        <f>IFERROR(VLOOKUP(Tabela225[[#This Row],[Name]],#REF!,7,FALSE),"0")</f>
        <v>0</v>
      </c>
      <c r="F10" s="8" t="str">
        <f>IFERROR(VLOOKUP(Tabela225[[#This Row],[Name]],#REF!,9,FALSE),"0")</f>
        <v>0</v>
      </c>
      <c r="G10" s="8" t="str">
        <f>IFERROR(VLOOKUP(Tabela225[[#This Row],[Name]],#REF!,7,FALSE),"0")</f>
        <v>0</v>
      </c>
      <c r="H10" s="8" t="str">
        <f>IFERROR(VLOOKUP(Tabela225[[#This Row],[Name]],#REF!,9,FALSE),"0")</f>
        <v>0</v>
      </c>
      <c r="I10" s="8" t="str">
        <f>IFERROR(VLOOKUP(Tabela225[[#This Row],[Name]],#REF!,11,FALSE),"0")</f>
        <v>0</v>
      </c>
      <c r="J10" s="8" t="str">
        <f>IFERROR(VLOOKUP(Tabela225[[#This Row],[Name]],DP!$C$15:$N$59,7,FALSE),"0")</f>
        <v>0</v>
      </c>
      <c r="K10" s="8" t="str">
        <f>IFERROR(VLOOKUP(Tabela225[[#This Row],[Name]],DP!$C$15:$N$59,8,FALSE),"0")</f>
        <v>0</v>
      </c>
      <c r="L10" s="8" t="str">
        <f>IFERROR(VLOOKUP(Tabela225[[#This Row],[Name]],DP!$C$15:$N$59,10,FALSE),"0")</f>
        <v>0</v>
      </c>
      <c r="M10" s="8" t="str">
        <f>IFERROR(VLOOKUP(Tabela225[[#This Row],[Name]],DP!$C$15:$N$59,11,FALSE),"0")</f>
        <v>0</v>
      </c>
      <c r="N10" s="8" t="str">
        <f>IFERROR(VLOOKUP(Tabela225[[#This Row],[Name]],DP!$C$15:$N$59,12,FALSE),"0")</f>
        <v>0</v>
      </c>
      <c r="O10" s="8">
        <v>0</v>
      </c>
      <c r="P10" s="8">
        <v>0</v>
      </c>
      <c r="Q10" s="8" t="str">
        <f>IFERROR(VLOOKUP(Tabela225[[#This Row],[Name]],#REF!,6,FALSE),"0")</f>
        <v>0</v>
      </c>
      <c r="R10" s="8" t="str">
        <f>IFERROR(VLOOKUP(Tabela225[[#This Row],[Name]],#REF!,8,FALSE),"0")</f>
        <v>0</v>
      </c>
      <c r="S10" s="8" t="str">
        <f>IFERROR(VLOOKUP(Tabela225[[#This Row],[Name]],#REF!,10,FALSE),"0")</f>
        <v>0</v>
      </c>
      <c r="T10" s="44">
        <f t="shared" si="0"/>
        <v>0</v>
      </c>
      <c r="U10" s="8">
        <v>0</v>
      </c>
      <c r="V10" s="45">
        <f t="shared" si="1"/>
        <v>0</v>
      </c>
    </row>
  </sheetData>
  <mergeCells count="2">
    <mergeCell ref="D1:Q1"/>
    <mergeCell ref="R1:V1"/>
  </mergeCells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V69"/>
  <sheetViews>
    <sheetView showGridLines="0" showRowColHeaders="0" topLeftCell="A16" workbookViewId="0">
      <selection activeCell="D32" sqref="D32"/>
    </sheetView>
  </sheetViews>
  <sheetFormatPr defaultRowHeight="15" x14ac:dyDescent="0.25"/>
  <cols>
    <col min="1" max="1" width="9.5703125" bestFit="1" customWidth="1"/>
    <col min="3" max="3" width="19.7109375" customWidth="1"/>
    <col min="4" max="4" width="17" bestFit="1" customWidth="1"/>
    <col min="5" max="5" width="4.42578125" bestFit="1" customWidth="1"/>
    <col min="6" max="6" width="27.7109375" customWidth="1"/>
    <col min="7" max="7" width="46.42578125" customWidth="1"/>
    <col min="8" max="8" width="9.140625" style="3"/>
    <col min="9" max="9" width="7.5703125" style="3" bestFit="1" customWidth="1"/>
    <col min="10" max="10" width="9.140625" style="3"/>
    <col min="11" max="11" width="7.5703125" style="3" bestFit="1" customWidth="1"/>
    <col min="12" max="12" width="9.140625" style="3"/>
    <col min="13" max="13" width="7.5703125" style="3" bestFit="1" customWidth="1"/>
    <col min="14" max="14" width="9.140625" style="3"/>
    <col min="15" max="15" width="0" style="3" hidden="1" customWidth="1"/>
    <col min="18" max="18" width="15.140625" customWidth="1"/>
  </cols>
  <sheetData>
    <row r="1" spans="1:20" x14ac:dyDescent="0.25">
      <c r="A1" s="118" t="s">
        <v>249</v>
      </c>
      <c r="B1" s="118"/>
      <c r="C1" s="118"/>
      <c r="D1" s="118"/>
      <c r="E1" s="118"/>
      <c r="F1" s="118"/>
      <c r="G1" s="118"/>
      <c r="H1" s="118"/>
      <c r="I1" s="55"/>
      <c r="P1" s="40"/>
      <c r="Q1" s="40"/>
      <c r="R1" s="40"/>
      <c r="S1" s="40"/>
      <c r="T1" s="40"/>
    </row>
    <row r="2" spans="1:20" x14ac:dyDescent="0.25">
      <c r="A2" s="40"/>
      <c r="B2" s="40"/>
      <c r="C2" s="40"/>
      <c r="D2" s="40"/>
      <c r="E2" s="40"/>
      <c r="F2" s="40"/>
      <c r="G2" s="40"/>
      <c r="P2" s="40"/>
      <c r="Q2" s="40"/>
      <c r="R2" s="40"/>
      <c r="S2" s="40"/>
      <c r="T2" s="40"/>
    </row>
    <row r="3" spans="1:20" ht="22.5" x14ac:dyDescent="0.25">
      <c r="A3" s="117" t="s">
        <v>250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</row>
    <row r="4" spans="1:20" x14ac:dyDescent="0.25">
      <c r="A4" s="40"/>
      <c r="B4" s="40"/>
      <c r="C4" s="40"/>
      <c r="D4" s="40"/>
      <c r="E4" s="40"/>
      <c r="F4" s="40"/>
      <c r="G4" s="40"/>
      <c r="P4" s="40"/>
      <c r="Q4" s="40"/>
      <c r="R4" s="40"/>
      <c r="S4" s="40"/>
      <c r="T4" s="40"/>
    </row>
    <row r="5" spans="1:20" x14ac:dyDescent="0.25">
      <c r="A5" s="116" t="s">
        <v>251</v>
      </c>
      <c r="B5" s="116"/>
      <c r="C5" s="116"/>
      <c r="D5" s="116"/>
      <c r="E5" s="40"/>
      <c r="F5" s="40"/>
      <c r="G5" s="40"/>
      <c r="P5" s="40"/>
      <c r="Q5" s="40"/>
      <c r="R5" s="40"/>
      <c r="S5" s="40"/>
      <c r="T5" s="40"/>
    </row>
    <row r="6" spans="1:20" x14ac:dyDescent="0.25">
      <c r="A6" s="40"/>
      <c r="B6" s="40"/>
      <c r="C6" s="40"/>
      <c r="D6" s="40"/>
      <c r="E6" s="40"/>
      <c r="F6" s="40"/>
      <c r="G6" s="40"/>
      <c r="P6" s="40"/>
      <c r="Q6" s="40"/>
      <c r="R6" s="40"/>
      <c r="S6" s="40"/>
      <c r="T6" s="40"/>
    </row>
    <row r="7" spans="1:20" ht="22.5" x14ac:dyDescent="0.25">
      <c r="A7" s="117" t="s">
        <v>0</v>
      </c>
      <c r="B7" s="117"/>
      <c r="C7" s="117"/>
      <c r="D7" s="117"/>
      <c r="E7" s="117"/>
      <c r="F7" s="117"/>
      <c r="G7" s="40"/>
      <c r="P7" s="40"/>
      <c r="Q7" s="40"/>
      <c r="R7" s="40"/>
      <c r="S7" s="40"/>
      <c r="T7" s="40"/>
    </row>
    <row r="8" spans="1:20" x14ac:dyDescent="0.25">
      <c r="A8" s="40"/>
      <c r="B8" s="40"/>
      <c r="C8" s="40"/>
      <c r="D8" s="40"/>
      <c r="E8" s="40"/>
      <c r="F8" s="40"/>
      <c r="G8" s="40"/>
      <c r="P8" s="40"/>
      <c r="Q8" s="40"/>
      <c r="R8" s="40"/>
      <c r="S8" s="40"/>
      <c r="T8" s="40"/>
    </row>
    <row r="9" spans="1:20" ht="17.25" x14ac:dyDescent="0.25">
      <c r="A9" s="119" t="s">
        <v>1</v>
      </c>
      <c r="B9" s="119"/>
      <c r="C9" s="119"/>
      <c r="D9" s="119"/>
      <c r="E9" s="40"/>
      <c r="F9" s="40"/>
      <c r="G9" s="40"/>
      <c r="P9" s="40"/>
      <c r="Q9" s="40"/>
      <c r="R9" s="40"/>
      <c r="S9" s="40"/>
      <c r="T9" s="40"/>
    </row>
    <row r="10" spans="1:20" x14ac:dyDescent="0.25">
      <c r="A10" s="40"/>
      <c r="B10" s="40"/>
      <c r="C10" s="40"/>
      <c r="D10" s="40"/>
      <c r="E10" s="40"/>
      <c r="F10" s="40"/>
      <c r="G10" s="40"/>
      <c r="P10" s="40"/>
      <c r="Q10" s="40"/>
      <c r="R10" s="40"/>
      <c r="S10" s="40"/>
      <c r="T10" s="40"/>
    </row>
    <row r="11" spans="1:20" x14ac:dyDescent="0.25">
      <c r="A11" s="116" t="s">
        <v>252</v>
      </c>
      <c r="B11" s="116"/>
      <c r="C11" s="116"/>
      <c r="D11" s="116"/>
      <c r="E11" s="40"/>
      <c r="F11" s="40"/>
      <c r="G11" s="40"/>
      <c r="P11" s="40"/>
      <c r="Q11" s="40"/>
      <c r="R11" s="40"/>
      <c r="S11" s="40"/>
      <c r="T11" s="40"/>
    </row>
    <row r="12" spans="1:20" ht="15.75" thickBot="1" x14ac:dyDescent="0.3"/>
    <row r="13" spans="1:20" ht="15.75" thickBot="1" x14ac:dyDescent="0.3">
      <c r="A13" s="19" t="s">
        <v>2</v>
      </c>
      <c r="B13" s="19" t="s">
        <v>3</v>
      </c>
      <c r="C13" s="19" t="s">
        <v>4</v>
      </c>
      <c r="D13" s="19"/>
    </row>
    <row r="14" spans="1:20" ht="32.25" thickBot="1" x14ac:dyDescent="0.3">
      <c r="A14" s="20" t="s">
        <v>239</v>
      </c>
      <c r="B14" s="20" t="s">
        <v>253</v>
      </c>
      <c r="C14" s="20" t="s">
        <v>254</v>
      </c>
      <c r="D14" s="20" t="s">
        <v>172</v>
      </c>
    </row>
    <row r="15" spans="1:20" ht="32.25" thickBot="1" x14ac:dyDescent="0.3">
      <c r="A15" s="20" t="s">
        <v>255</v>
      </c>
      <c r="B15" s="20" t="s">
        <v>256</v>
      </c>
      <c r="C15" s="20" t="s">
        <v>257</v>
      </c>
      <c r="D15" s="20" t="s">
        <v>172</v>
      </c>
    </row>
    <row r="16" spans="1:20" ht="32.25" thickBot="1" x14ac:dyDescent="0.3">
      <c r="A16" s="20" t="s">
        <v>6</v>
      </c>
      <c r="B16" s="20" t="s">
        <v>258</v>
      </c>
      <c r="C16" s="20" t="s">
        <v>259</v>
      </c>
      <c r="D16" s="20" t="s">
        <v>172</v>
      </c>
    </row>
    <row r="17" spans="1:22" ht="15.75" thickBot="1" x14ac:dyDescent="0.3"/>
    <row r="18" spans="1:22" x14ac:dyDescent="0.25">
      <c r="A18" s="56" t="s">
        <v>7</v>
      </c>
      <c r="B18" s="56" t="s">
        <v>8</v>
      </c>
      <c r="C18" s="56" t="s">
        <v>9</v>
      </c>
      <c r="D18" s="56" t="s">
        <v>145</v>
      </c>
      <c r="E18" s="56" t="s">
        <v>173</v>
      </c>
      <c r="F18" s="56" t="s">
        <v>10</v>
      </c>
      <c r="G18" s="56" t="s">
        <v>11</v>
      </c>
      <c r="H18" s="56" t="s">
        <v>12</v>
      </c>
      <c r="I18" s="57" t="s">
        <v>294</v>
      </c>
      <c r="J18" s="56" t="s">
        <v>13</v>
      </c>
      <c r="K18" s="57" t="s">
        <v>295</v>
      </c>
      <c r="L18" s="56" t="s">
        <v>14</v>
      </c>
      <c r="M18" s="57" t="s">
        <v>296</v>
      </c>
      <c r="N18" s="56" t="s">
        <v>174</v>
      </c>
      <c r="O18" s="60"/>
      <c r="Q18" s="61" t="s">
        <v>144</v>
      </c>
      <c r="R18" s="61" t="s">
        <v>145</v>
      </c>
      <c r="S18" s="61" t="s">
        <v>146</v>
      </c>
      <c r="T18" s="61" t="s">
        <v>147</v>
      </c>
      <c r="U18" s="61" t="s">
        <v>148</v>
      </c>
      <c r="V18" s="61" t="s">
        <v>92</v>
      </c>
    </row>
    <row r="19" spans="1:22" x14ac:dyDescent="0.25">
      <c r="A19" s="27">
        <v>1</v>
      </c>
      <c r="B19" s="28">
        <v>148</v>
      </c>
      <c r="C19" s="28" t="s">
        <v>18</v>
      </c>
      <c r="D19" s="25" t="s">
        <v>426</v>
      </c>
      <c r="E19" s="28" t="s">
        <v>175</v>
      </c>
      <c r="F19" s="28" t="s">
        <v>260</v>
      </c>
      <c r="G19" s="28"/>
      <c r="H19" s="32">
        <v>52</v>
      </c>
      <c r="I19" s="58">
        <f>(H19*500)/54</f>
        <v>481.48148148148147</v>
      </c>
      <c r="J19" s="32">
        <v>945</v>
      </c>
      <c r="K19" s="58">
        <f>(J19*1000)/957</f>
        <v>987.46081504702192</v>
      </c>
      <c r="L19" s="32">
        <v>900</v>
      </c>
      <c r="M19" s="58">
        <f>L19*1000/997</f>
        <v>902.7081243731194</v>
      </c>
      <c r="N19" s="26">
        <v>1897</v>
      </c>
      <c r="O19" s="60"/>
      <c r="Q19" s="61">
        <v>1</v>
      </c>
      <c r="R19" s="25" t="s">
        <v>426</v>
      </c>
      <c r="S19" s="62">
        <f t="array" ref="S19">SUM(LARGE(IF(Klub=$R19,T1_NOR,""),{1;2;3}))</f>
        <v>481.48148148148147</v>
      </c>
      <c r="T19" s="62">
        <f t="array" ref="T19">SUM(LARGE(IF(Klub=$R19,T2_NOR,""),{1;2;3}))</f>
        <v>987.46081504702192</v>
      </c>
      <c r="U19" s="62">
        <f t="array" ref="U19">SUM(LARGE(IF(Klub=$R19,T3_NOR,""),{1;2;3}))</f>
        <v>902.7081243731194</v>
      </c>
      <c r="V19" s="63">
        <f>SUM(S19:U19)</f>
        <v>2371.650420901623</v>
      </c>
    </row>
    <row r="20" spans="1:22" x14ac:dyDescent="0.25">
      <c r="A20" s="27">
        <v>2</v>
      </c>
      <c r="B20" s="28">
        <v>217</v>
      </c>
      <c r="C20" s="28" t="s">
        <v>50</v>
      </c>
      <c r="D20" s="25" t="s">
        <v>161</v>
      </c>
      <c r="E20" s="28" t="s">
        <v>175</v>
      </c>
      <c r="F20" s="28" t="s">
        <v>61</v>
      </c>
      <c r="G20" s="28"/>
      <c r="H20" s="32">
        <v>50</v>
      </c>
      <c r="I20" s="58">
        <f t="shared" ref="I20:I55" si="0">(H20*500)/54</f>
        <v>462.96296296296299</v>
      </c>
      <c r="J20" s="32">
        <v>945</v>
      </c>
      <c r="K20" s="58">
        <f t="shared" ref="K20:K55" si="1">(J20*1000)/957</f>
        <v>987.46081504702192</v>
      </c>
      <c r="L20" s="32">
        <v>891</v>
      </c>
      <c r="M20" s="58">
        <f t="shared" ref="M20:M55" si="2">L20*1000/997</f>
        <v>893.68104312938817</v>
      </c>
      <c r="N20" s="26">
        <v>1886</v>
      </c>
      <c r="O20" s="60"/>
      <c r="Q20" s="61">
        <v>2</v>
      </c>
      <c r="R20" s="25" t="s">
        <v>161</v>
      </c>
      <c r="S20" s="62">
        <f t="array" ref="S20">SUM(LARGE(IF(Klub=$R20,T1_NOR,""),{1;2;3}))</f>
        <v>1407.4074074074074</v>
      </c>
      <c r="T20" s="62">
        <f t="array" ref="T20">SUM(LARGE(IF(Klub=$R20,T2_NOR,""),{1;2;3}))</f>
        <v>2410.6583072100311</v>
      </c>
      <c r="U20" s="62">
        <f t="array" ref="U20">SUM(LARGE(IF(Klub=$R20,T3_NOR,""),{1;2;3}))</f>
        <v>2816.4493480441324</v>
      </c>
      <c r="V20" s="63">
        <f t="shared" ref="V20:V31" si="3">SUM(S20:U20)</f>
        <v>6634.5150626615705</v>
      </c>
    </row>
    <row r="21" spans="1:22" x14ac:dyDescent="0.25">
      <c r="A21" s="27">
        <v>3</v>
      </c>
      <c r="B21" s="28">
        <v>378</v>
      </c>
      <c r="C21" s="28" t="s">
        <v>35</v>
      </c>
      <c r="D21" s="25" t="s">
        <v>165</v>
      </c>
      <c r="E21" s="28" t="s">
        <v>175</v>
      </c>
      <c r="F21" s="28" t="s">
        <v>262</v>
      </c>
      <c r="G21" s="28"/>
      <c r="H21" s="32">
        <v>40</v>
      </c>
      <c r="I21" s="58">
        <f t="shared" si="0"/>
        <v>370.37037037037038</v>
      </c>
      <c r="J21" s="32">
        <v>957</v>
      </c>
      <c r="K21" s="58">
        <f t="shared" si="1"/>
        <v>1000</v>
      </c>
      <c r="L21" s="32">
        <v>756</v>
      </c>
      <c r="M21" s="58">
        <f t="shared" si="2"/>
        <v>758.27482447342027</v>
      </c>
      <c r="N21" s="26">
        <v>1753</v>
      </c>
      <c r="O21" s="60"/>
      <c r="Q21" s="61">
        <v>3</v>
      </c>
      <c r="R21" s="25" t="s">
        <v>165</v>
      </c>
      <c r="S21" s="62">
        <f t="array" ref="S21">SUM(LARGE(IF(Klub=$R21,T1_NOR,""),{1;2;3}))</f>
        <v>370.37037037037038</v>
      </c>
      <c r="T21" s="62">
        <f t="array" ref="T21">SUM(LARGE(IF(Klub=$R21,T2_NOR,""),{1;2;3}))</f>
        <v>1469.1745036572622</v>
      </c>
      <c r="U21" s="62">
        <f t="array" ref="U21">SUM(LARGE(IF(Klub=$R21,T3_NOR,""),{1;2;3}))</f>
        <v>1276.8304914744233</v>
      </c>
      <c r="V21" s="63">
        <f t="shared" si="3"/>
        <v>3116.375365502056</v>
      </c>
    </row>
    <row r="22" spans="1:22" x14ac:dyDescent="0.25">
      <c r="A22" s="27">
        <v>4</v>
      </c>
      <c r="B22" s="28">
        <v>230973</v>
      </c>
      <c r="C22" s="28" t="s">
        <v>36</v>
      </c>
      <c r="D22" s="25" t="s">
        <v>162</v>
      </c>
      <c r="E22" s="28" t="s">
        <v>175</v>
      </c>
      <c r="F22" s="28" t="s">
        <v>264</v>
      </c>
      <c r="G22" s="28"/>
      <c r="H22" s="32">
        <v>51</v>
      </c>
      <c r="I22" s="58">
        <f t="shared" si="0"/>
        <v>472.22222222222223</v>
      </c>
      <c r="J22" s="32">
        <v>710</v>
      </c>
      <c r="K22" s="58">
        <f t="shared" si="1"/>
        <v>741.90177638453497</v>
      </c>
      <c r="L22" s="32">
        <v>959</v>
      </c>
      <c r="M22" s="58">
        <f t="shared" si="2"/>
        <v>961.88565697091269</v>
      </c>
      <c r="N22" s="26">
        <v>1720</v>
      </c>
      <c r="O22" s="60"/>
      <c r="Q22" s="61">
        <v>4</v>
      </c>
      <c r="R22" s="25" t="s">
        <v>162</v>
      </c>
      <c r="S22" s="62">
        <f t="array" ref="S22">SUM(LARGE(IF(Klub=$R22,T1_NOR,""),{1;2;3}))</f>
        <v>1305.5555555555557</v>
      </c>
      <c r="T22" s="62">
        <f t="array" ref="T22">SUM(LARGE(IF(Klub=$R22,T2_NOR,""),{1;2;3}))</f>
        <v>2161.9644723092997</v>
      </c>
      <c r="U22" s="62">
        <f t="array" ref="U22">SUM(LARGE(IF(Klub=$R22,T3_NOR,""),{1;2;3}))</f>
        <v>1989.9699097291875</v>
      </c>
      <c r="V22" s="63">
        <f t="shared" si="3"/>
        <v>5457.4899375940431</v>
      </c>
    </row>
    <row r="23" spans="1:22" x14ac:dyDescent="0.25">
      <c r="A23" s="27">
        <v>5</v>
      </c>
      <c r="B23" s="28">
        <v>17</v>
      </c>
      <c r="C23" s="28" t="s">
        <v>16</v>
      </c>
      <c r="D23" s="25" t="s">
        <v>161</v>
      </c>
      <c r="E23" s="28" t="s">
        <v>265</v>
      </c>
      <c r="F23" s="28" t="s">
        <v>19</v>
      </c>
      <c r="G23" s="28" t="s">
        <v>95</v>
      </c>
      <c r="H23" s="32">
        <v>51</v>
      </c>
      <c r="I23" s="58">
        <f t="shared" si="0"/>
        <v>472.22222222222223</v>
      </c>
      <c r="J23" s="32">
        <v>671</v>
      </c>
      <c r="K23" s="58">
        <f t="shared" si="1"/>
        <v>701.14942528735628</v>
      </c>
      <c r="L23" s="32">
        <v>997</v>
      </c>
      <c r="M23" s="58">
        <f t="shared" si="2"/>
        <v>1000</v>
      </c>
      <c r="N23" s="26">
        <v>1719</v>
      </c>
      <c r="O23" s="60"/>
      <c r="Q23" s="61">
        <v>5</v>
      </c>
      <c r="R23" s="25" t="s">
        <v>163</v>
      </c>
      <c r="S23" s="62">
        <f t="array" ref="S23">SUM(LARGE(IF(Klub=$R23,T1_NOR,""),{1;2;3}))</f>
        <v>935.18518518518522</v>
      </c>
      <c r="T23" s="62">
        <f t="array" ref="T23">SUM(LARGE(IF(Klub=$R23,T2_NOR,""),{1;2;3}))</f>
        <v>1810.8672936259143</v>
      </c>
      <c r="U23" s="62">
        <f t="array" ref="U23">SUM(LARGE(IF(Klub=$R23,T3_NOR,""),{1;2;3}))</f>
        <v>1770.310932798395</v>
      </c>
      <c r="V23" s="63">
        <f t="shared" si="3"/>
        <v>4516.3634116094945</v>
      </c>
    </row>
    <row r="24" spans="1:22" x14ac:dyDescent="0.25">
      <c r="A24" s="27">
        <v>6</v>
      </c>
      <c r="B24" s="28">
        <v>214</v>
      </c>
      <c r="C24" s="28" t="s">
        <v>38</v>
      </c>
      <c r="D24" s="25" t="s">
        <v>163</v>
      </c>
      <c r="E24" s="28" t="s">
        <v>175</v>
      </c>
      <c r="F24" s="28" t="s">
        <v>177</v>
      </c>
      <c r="G24" s="28" t="s">
        <v>94</v>
      </c>
      <c r="H24" s="32">
        <v>40</v>
      </c>
      <c r="I24" s="58">
        <f t="shared" si="0"/>
        <v>370.37037037037038</v>
      </c>
      <c r="J24" s="32">
        <v>697</v>
      </c>
      <c r="K24" s="58">
        <f t="shared" si="1"/>
        <v>728.31765935214207</v>
      </c>
      <c r="L24" s="32">
        <v>855</v>
      </c>
      <c r="M24" s="58">
        <f t="shared" si="2"/>
        <v>857.57271815446336</v>
      </c>
      <c r="N24" s="26">
        <v>1592</v>
      </c>
      <c r="O24" s="60"/>
      <c r="Q24" s="61">
        <v>6</v>
      </c>
      <c r="R24" s="25" t="s">
        <v>160</v>
      </c>
      <c r="S24" s="62">
        <f t="array" ref="S24">SUM(LARGE(IF(Klub=$R24,T1_NOR,""),{1;2;3}))</f>
        <v>1277.7777777777778</v>
      </c>
      <c r="T24" s="62">
        <f t="array" ref="T24">SUM(LARGE(IF(Klub=$R24,T2_NOR,""),{1;2;3}))</f>
        <v>2179.7283176593523</v>
      </c>
      <c r="U24" s="62">
        <f t="array" ref="U24">SUM(LARGE(IF(Klub=$R24,T3_NOR,""),{1;2;3}))</f>
        <v>1802.4072216649952</v>
      </c>
      <c r="V24" s="63">
        <f t="shared" si="3"/>
        <v>5259.9133171021258</v>
      </c>
    </row>
    <row r="25" spans="1:22" x14ac:dyDescent="0.25">
      <c r="A25" s="27">
        <v>7</v>
      </c>
      <c r="B25" s="28">
        <v>7</v>
      </c>
      <c r="C25" s="28" t="s">
        <v>22</v>
      </c>
      <c r="D25" s="25" t="s">
        <v>162</v>
      </c>
      <c r="E25" s="28" t="s">
        <v>175</v>
      </c>
      <c r="F25" s="28" t="s">
        <v>39</v>
      </c>
      <c r="G25" s="28"/>
      <c r="H25" s="32">
        <v>50</v>
      </c>
      <c r="I25" s="58">
        <f t="shared" si="0"/>
        <v>462.96296296296299</v>
      </c>
      <c r="J25" s="32">
        <v>727</v>
      </c>
      <c r="K25" s="58">
        <f t="shared" si="1"/>
        <v>759.66562173458726</v>
      </c>
      <c r="L25" s="32">
        <v>732</v>
      </c>
      <c r="M25" s="58">
        <f t="shared" si="2"/>
        <v>734.20260782347043</v>
      </c>
      <c r="N25" s="26">
        <v>1509</v>
      </c>
      <c r="O25" s="60"/>
      <c r="Q25" s="61">
        <v>7</v>
      </c>
      <c r="R25" s="25" t="s">
        <v>164</v>
      </c>
      <c r="S25" s="62">
        <f t="array" ref="S25">SUM(LARGE(IF(Klub=$R25,T1_NOR,""),{1;2;3}))</f>
        <v>1250</v>
      </c>
      <c r="T25" s="62">
        <f t="array" ref="T25">SUM(LARGE(IF(Klub=$R25,T2_NOR,""),{1;2;3}))</f>
        <v>1471.2643678160919</v>
      </c>
      <c r="U25" s="62">
        <f t="array" ref="U25">SUM(LARGE(IF(Klub=$R25,T3_NOR,""),{1;2;3}))</f>
        <v>1772.3169508525575</v>
      </c>
      <c r="V25" s="63">
        <f t="shared" si="3"/>
        <v>4493.5813186686501</v>
      </c>
    </row>
    <row r="26" spans="1:22" x14ac:dyDescent="0.25">
      <c r="A26" s="27">
        <v>8</v>
      </c>
      <c r="B26" s="28">
        <v>5</v>
      </c>
      <c r="C26" s="28" t="s">
        <v>25</v>
      </c>
      <c r="D26" s="25" t="s">
        <v>160</v>
      </c>
      <c r="E26" s="28" t="s">
        <v>175</v>
      </c>
      <c r="F26" s="28" t="s">
        <v>19</v>
      </c>
      <c r="G26" s="28" t="s">
        <v>26</v>
      </c>
      <c r="H26" s="32">
        <v>54</v>
      </c>
      <c r="I26" s="58">
        <f t="shared" si="0"/>
        <v>500</v>
      </c>
      <c r="J26" s="32">
        <v>739</v>
      </c>
      <c r="K26" s="58">
        <f t="shared" si="1"/>
        <v>772.20480668756534</v>
      </c>
      <c r="L26" s="32">
        <v>679</v>
      </c>
      <c r="M26" s="58">
        <f t="shared" si="2"/>
        <v>681.04312938816452</v>
      </c>
      <c r="N26" s="26">
        <v>1472</v>
      </c>
      <c r="O26" s="60"/>
      <c r="Q26" s="61">
        <v>8</v>
      </c>
      <c r="R26" s="25" t="s">
        <v>298</v>
      </c>
      <c r="S26" s="62">
        <f t="array" ref="S26">SUM(LARGE(IF(Klub=$R26,T1_NOR,""),{1;2;3}))</f>
        <v>555.55555555555554</v>
      </c>
      <c r="T26" s="62">
        <f t="array" ref="T26">SUM(LARGE(IF(Klub=$R26,T2_NOR,""),{1;2;3}))</f>
        <v>518.2863113897597</v>
      </c>
      <c r="U26" s="62">
        <f t="array" ref="U26">SUM(LARGE(IF(Klub=$R26,T3_NOR,""),{1;2;3}))</f>
        <v>476.42928786359079</v>
      </c>
      <c r="V26" s="63">
        <f t="shared" si="3"/>
        <v>1550.2711548089062</v>
      </c>
    </row>
    <row r="27" spans="1:22" x14ac:dyDescent="0.25">
      <c r="A27" s="27">
        <v>9</v>
      </c>
      <c r="B27" s="28">
        <v>6</v>
      </c>
      <c r="C27" s="28" t="s">
        <v>110</v>
      </c>
      <c r="D27" s="25" t="s">
        <v>164</v>
      </c>
      <c r="E27" s="28" t="s">
        <v>265</v>
      </c>
      <c r="F27" s="28" t="s">
        <v>61</v>
      </c>
      <c r="G27" s="28" t="s">
        <v>266</v>
      </c>
      <c r="H27" s="32">
        <v>51</v>
      </c>
      <c r="I27" s="58">
        <f t="shared" si="0"/>
        <v>472.22222222222223</v>
      </c>
      <c r="J27" s="32">
        <v>671</v>
      </c>
      <c r="K27" s="58">
        <f t="shared" si="1"/>
        <v>701.14942528735628</v>
      </c>
      <c r="L27" s="32">
        <v>692</v>
      </c>
      <c r="M27" s="58">
        <f t="shared" si="2"/>
        <v>694.08224674022063</v>
      </c>
      <c r="N27" s="26">
        <v>1414</v>
      </c>
      <c r="O27" s="60"/>
      <c r="Q27" s="61">
        <v>9</v>
      </c>
      <c r="R27" s="25" t="s">
        <v>233</v>
      </c>
      <c r="S27" s="62">
        <f t="array" ref="S27">SUM(LARGE(IF(Klub=$R27,T1_NOR,""),{1;2;3}))</f>
        <v>277.77777777777777</v>
      </c>
      <c r="T27" s="62">
        <f t="array" ref="T27">SUM(LARGE(IF(Klub=$R27,T2_NOR,""),{1;2;3}))</f>
        <v>321.83908045977012</v>
      </c>
      <c r="U27" s="62">
        <f t="array" ref="U27">SUM(LARGE(IF(Klub=$R27,T3_NOR,""),{1;2;3}))</f>
        <v>440.32096288866597</v>
      </c>
      <c r="V27" s="63">
        <f t="shared" si="3"/>
        <v>1039.9378211262137</v>
      </c>
    </row>
    <row r="28" spans="1:22" x14ac:dyDescent="0.25">
      <c r="A28" s="27">
        <v>10</v>
      </c>
      <c r="B28" s="28">
        <v>90</v>
      </c>
      <c r="C28" s="28" t="s">
        <v>20</v>
      </c>
      <c r="D28" s="25" t="s">
        <v>161</v>
      </c>
      <c r="E28" s="28" t="s">
        <v>175</v>
      </c>
      <c r="F28" s="28" t="s">
        <v>19</v>
      </c>
      <c r="G28" s="28" t="s">
        <v>21</v>
      </c>
      <c r="H28" s="32">
        <v>30</v>
      </c>
      <c r="I28" s="58">
        <f t="shared" si="0"/>
        <v>277.77777777777777</v>
      </c>
      <c r="J28" s="32">
        <v>691</v>
      </c>
      <c r="K28" s="58">
        <f t="shared" si="1"/>
        <v>722.04806687565303</v>
      </c>
      <c r="L28" s="32">
        <v>692</v>
      </c>
      <c r="M28" s="58">
        <f t="shared" si="2"/>
        <v>694.08224674022063</v>
      </c>
      <c r="N28" s="26">
        <v>1413</v>
      </c>
      <c r="O28" s="60"/>
      <c r="Q28" s="61">
        <v>10</v>
      </c>
      <c r="R28" s="25" t="s">
        <v>166</v>
      </c>
      <c r="S28" s="62">
        <f t="array" ref="S28">SUM(LARGE(IF(Klub=$R28,T1_NOR,""),{1;2;3}))</f>
        <v>555.55555555555554</v>
      </c>
      <c r="T28" s="62">
        <f t="array" ref="T28">SUM(LARGE(IF(Klub=$R28,T2_NOR,""),{1;2;3}))</f>
        <v>655.17241379310349</v>
      </c>
      <c r="U28" s="62">
        <f t="array" ref="U28">SUM(LARGE(IF(Klub=$R28,T3_NOR,""),{1;2;3}))</f>
        <v>628.88665997993985</v>
      </c>
      <c r="V28" s="63">
        <f t="shared" si="3"/>
        <v>1839.6146293285988</v>
      </c>
    </row>
    <row r="29" spans="1:22" x14ac:dyDescent="0.25">
      <c r="A29" s="27">
        <v>11</v>
      </c>
      <c r="B29" s="28">
        <v>29</v>
      </c>
      <c r="C29" s="28" t="s">
        <v>32</v>
      </c>
      <c r="D29" s="25" t="s">
        <v>161</v>
      </c>
      <c r="E29" s="28" t="s">
        <v>175</v>
      </c>
      <c r="F29" s="28" t="s">
        <v>19</v>
      </c>
      <c r="G29" s="28" t="s">
        <v>198</v>
      </c>
      <c r="H29" s="32">
        <v>51</v>
      </c>
      <c r="I29" s="58">
        <f t="shared" si="0"/>
        <v>472.22222222222223</v>
      </c>
      <c r="J29" s="32">
        <v>430</v>
      </c>
      <c r="K29" s="58">
        <f t="shared" si="1"/>
        <v>449.32079414838034</v>
      </c>
      <c r="L29" s="32">
        <v>920</v>
      </c>
      <c r="M29" s="58">
        <f t="shared" si="2"/>
        <v>922.76830491474425</v>
      </c>
      <c r="N29" s="26">
        <v>1401</v>
      </c>
      <c r="O29" s="60"/>
      <c r="Q29" s="61">
        <v>11</v>
      </c>
      <c r="R29" s="25" t="s">
        <v>299</v>
      </c>
      <c r="S29" s="62" t="e">
        <f t="array" ref="S29">SUM(LARGE(IF(Klub=$R29,T1_NOR,""),{1;2;3}))</f>
        <v>#NUM!</v>
      </c>
      <c r="T29" s="62" t="e">
        <f t="array" ref="T29">SUM(LARGE(IF(Klub=$R29,T2_NOR,""),{1;2;3}))</f>
        <v>#NUM!</v>
      </c>
      <c r="U29" s="62" t="e">
        <f t="array" ref="U29">SUM(LARGE(IF(Klub=$R29,T3_NOR,""),{1;2;3}))</f>
        <v>#NUM!</v>
      </c>
      <c r="V29" s="63" t="e">
        <f t="shared" si="3"/>
        <v>#NUM!</v>
      </c>
    </row>
    <row r="30" spans="1:22" x14ac:dyDescent="0.25">
      <c r="A30" s="27">
        <v>12</v>
      </c>
      <c r="B30" s="28">
        <v>549</v>
      </c>
      <c r="C30" s="28" t="s">
        <v>76</v>
      </c>
      <c r="D30" s="25" t="s">
        <v>160</v>
      </c>
      <c r="E30" s="28" t="s">
        <v>175</v>
      </c>
      <c r="F30" s="28" t="s">
        <v>61</v>
      </c>
      <c r="G30" s="28" t="s">
        <v>267</v>
      </c>
      <c r="H30" s="32">
        <v>43</v>
      </c>
      <c r="I30" s="58">
        <f t="shared" si="0"/>
        <v>398.14814814814815</v>
      </c>
      <c r="J30" s="32">
        <v>752</v>
      </c>
      <c r="K30" s="58">
        <f t="shared" si="1"/>
        <v>785.78892371995823</v>
      </c>
      <c r="L30" s="32">
        <v>531</v>
      </c>
      <c r="M30" s="58">
        <f t="shared" si="2"/>
        <v>532.59779338014039</v>
      </c>
      <c r="N30" s="26">
        <v>1326</v>
      </c>
      <c r="O30" s="60"/>
      <c r="Q30" s="61">
        <v>12</v>
      </c>
      <c r="R30" s="25" t="s">
        <v>44</v>
      </c>
      <c r="S30" s="62">
        <f t="array" ref="S30">SUM(LARGE(IF(Klub=$R30,T1_NOR,""),{1;2;3}))</f>
        <v>277.77777777777777</v>
      </c>
      <c r="T30" s="62">
        <f t="array" ref="T30">SUM(LARGE(IF(Klub=$R30,T2_NOR,""),{1;2;3}))</f>
        <v>449.32079414838034</v>
      </c>
      <c r="U30" s="62">
        <f t="array" ref="U30">SUM(LARGE(IF(Klub=$R30,T3_NOR,""),{1;2;3}))</f>
        <v>152.45737211634903</v>
      </c>
      <c r="V30" s="63">
        <f t="shared" si="3"/>
        <v>879.55594404250712</v>
      </c>
    </row>
    <row r="31" spans="1:22" x14ac:dyDescent="0.25">
      <c r="A31" s="27">
        <v>13</v>
      </c>
      <c r="B31" s="28">
        <v>81</v>
      </c>
      <c r="C31" s="28" t="s">
        <v>40</v>
      </c>
      <c r="D31" s="25" t="s">
        <v>160</v>
      </c>
      <c r="E31" s="28" t="s">
        <v>175</v>
      </c>
      <c r="F31" s="28" t="s">
        <v>268</v>
      </c>
      <c r="G31" s="28" t="s">
        <v>41</v>
      </c>
      <c r="H31" s="32">
        <v>41</v>
      </c>
      <c r="I31" s="58">
        <f t="shared" si="0"/>
        <v>379.62962962962962</v>
      </c>
      <c r="J31" s="32">
        <v>595</v>
      </c>
      <c r="K31" s="58">
        <f t="shared" si="1"/>
        <v>621.73458725182866</v>
      </c>
      <c r="L31" s="32">
        <v>587</v>
      </c>
      <c r="M31" s="58">
        <f t="shared" si="2"/>
        <v>588.76629889669005</v>
      </c>
      <c r="N31" s="26">
        <v>1223</v>
      </c>
      <c r="O31" s="60"/>
      <c r="Q31" s="61">
        <v>13</v>
      </c>
      <c r="R31" s="25" t="s">
        <v>297</v>
      </c>
      <c r="S31" s="62">
        <f t="array" ref="S31">SUM(LARGE(IF(Klub=$R31,T1_NOR,""),{1;2;3}))</f>
        <v>277.77777777777777</v>
      </c>
      <c r="T31" s="62">
        <f t="array" ref="T31">SUM(LARGE(IF(Klub=$R31,T2_NOR,""),{1;2;3}))</f>
        <v>197.49216300940438</v>
      </c>
      <c r="U31" s="62">
        <f t="array" ref="U31">SUM(LARGE(IF(Klub=$R31,T3_NOR,""),{1;2;3}))</f>
        <v>125.37612838515547</v>
      </c>
      <c r="V31" s="63">
        <f t="shared" si="3"/>
        <v>600.64606917233755</v>
      </c>
    </row>
    <row r="32" spans="1:22" x14ac:dyDescent="0.25">
      <c r="A32" s="27">
        <v>14</v>
      </c>
      <c r="B32" s="28">
        <v>1719</v>
      </c>
      <c r="C32" s="28" t="s">
        <v>270</v>
      </c>
      <c r="D32" s="25" t="s">
        <v>161</v>
      </c>
      <c r="E32" s="28" t="s">
        <v>175</v>
      </c>
      <c r="F32" s="28" t="s">
        <v>271</v>
      </c>
      <c r="G32" s="28" t="s">
        <v>272</v>
      </c>
      <c r="H32" s="32">
        <v>47</v>
      </c>
      <c r="I32" s="58">
        <f t="shared" si="0"/>
        <v>435.18518518518516</v>
      </c>
      <c r="J32" s="32">
        <v>321</v>
      </c>
      <c r="K32" s="58">
        <f t="shared" si="1"/>
        <v>335.42319749216301</v>
      </c>
      <c r="L32" s="32">
        <v>741</v>
      </c>
      <c r="M32" s="58">
        <f t="shared" si="2"/>
        <v>743.22968906720166</v>
      </c>
      <c r="N32" s="26">
        <v>1109</v>
      </c>
      <c r="O32" s="60"/>
    </row>
    <row r="33" spans="1:15" x14ac:dyDescent="0.25">
      <c r="A33" s="27">
        <v>15</v>
      </c>
      <c r="B33" s="28">
        <v>568</v>
      </c>
      <c r="C33" s="28" t="s">
        <v>96</v>
      </c>
      <c r="D33" s="25" t="s">
        <v>161</v>
      </c>
      <c r="E33" s="28" t="s">
        <v>175</v>
      </c>
      <c r="F33" s="28" t="s">
        <v>111</v>
      </c>
      <c r="G33" s="28" t="s">
        <v>210</v>
      </c>
      <c r="H33" s="32">
        <v>30</v>
      </c>
      <c r="I33" s="58">
        <f t="shared" si="0"/>
        <v>277.77777777777777</v>
      </c>
      <c r="J33" s="32">
        <v>425</v>
      </c>
      <c r="K33" s="58">
        <f t="shared" si="1"/>
        <v>444.09613375130618</v>
      </c>
      <c r="L33" s="32">
        <v>599</v>
      </c>
      <c r="M33" s="58">
        <f t="shared" si="2"/>
        <v>600.80240722166502</v>
      </c>
      <c r="N33" s="26">
        <v>1054</v>
      </c>
      <c r="O33" s="60"/>
    </row>
    <row r="34" spans="1:15" x14ac:dyDescent="0.25">
      <c r="A34" s="27">
        <v>16</v>
      </c>
      <c r="B34" s="28">
        <v>73</v>
      </c>
      <c r="C34" s="28" t="s">
        <v>29</v>
      </c>
      <c r="D34" s="25" t="s">
        <v>164</v>
      </c>
      <c r="E34" s="28" t="s">
        <v>265</v>
      </c>
      <c r="F34" s="28" t="s">
        <v>273</v>
      </c>
      <c r="G34" s="28" t="s">
        <v>274</v>
      </c>
      <c r="H34" s="32">
        <v>54</v>
      </c>
      <c r="I34" s="58">
        <f t="shared" si="0"/>
        <v>500</v>
      </c>
      <c r="J34" s="32">
        <v>305</v>
      </c>
      <c r="K34" s="58">
        <f t="shared" si="1"/>
        <v>318.7042842215256</v>
      </c>
      <c r="L34" s="32">
        <v>638</v>
      </c>
      <c r="M34" s="58">
        <f t="shared" si="2"/>
        <v>639.91975927783346</v>
      </c>
      <c r="N34" s="26">
        <v>997</v>
      </c>
      <c r="O34" s="60"/>
    </row>
    <row r="35" spans="1:15" x14ac:dyDescent="0.25">
      <c r="A35" s="27">
        <v>17</v>
      </c>
      <c r="B35" s="28">
        <v>27</v>
      </c>
      <c r="C35" s="28" t="s">
        <v>62</v>
      </c>
      <c r="D35" s="25" t="s">
        <v>165</v>
      </c>
      <c r="E35" s="28" t="s">
        <v>175</v>
      </c>
      <c r="F35" s="28" t="s">
        <v>271</v>
      </c>
      <c r="G35" s="28" t="s">
        <v>275</v>
      </c>
      <c r="H35" s="32"/>
      <c r="I35" s="58">
        <f t="shared" si="0"/>
        <v>0</v>
      </c>
      <c r="J35" s="32">
        <v>449</v>
      </c>
      <c r="K35" s="58">
        <f t="shared" si="1"/>
        <v>469.17450365726228</v>
      </c>
      <c r="L35" s="32">
        <v>517</v>
      </c>
      <c r="M35" s="58">
        <f t="shared" si="2"/>
        <v>518.55566700100303</v>
      </c>
      <c r="N35" s="26">
        <v>966</v>
      </c>
      <c r="O35" s="60"/>
    </row>
    <row r="36" spans="1:15" x14ac:dyDescent="0.25">
      <c r="A36" s="27">
        <v>18</v>
      </c>
      <c r="B36" s="28">
        <v>523</v>
      </c>
      <c r="C36" s="28" t="s">
        <v>53</v>
      </c>
      <c r="D36" s="25" t="s">
        <v>162</v>
      </c>
      <c r="E36" s="28" t="s">
        <v>175</v>
      </c>
      <c r="F36" s="28" t="s">
        <v>262</v>
      </c>
      <c r="G36" s="28" t="s">
        <v>208</v>
      </c>
      <c r="H36" s="32">
        <v>40</v>
      </c>
      <c r="I36" s="58">
        <f t="shared" si="0"/>
        <v>370.37037037037038</v>
      </c>
      <c r="J36" s="32">
        <v>632</v>
      </c>
      <c r="K36" s="58">
        <f t="shared" si="1"/>
        <v>660.39707419017759</v>
      </c>
      <c r="L36" s="32">
        <v>293</v>
      </c>
      <c r="M36" s="58">
        <f t="shared" si="2"/>
        <v>293.8816449348044</v>
      </c>
      <c r="N36" s="26">
        <v>965</v>
      </c>
      <c r="O36" s="60"/>
    </row>
    <row r="37" spans="1:15" x14ac:dyDescent="0.25">
      <c r="A37" s="27">
        <v>19</v>
      </c>
      <c r="B37" s="28">
        <v>8790</v>
      </c>
      <c r="C37" s="28" t="s">
        <v>276</v>
      </c>
      <c r="D37" s="25" t="s">
        <v>298</v>
      </c>
      <c r="E37" s="28" t="s">
        <v>175</v>
      </c>
      <c r="F37" s="28" t="s">
        <v>277</v>
      </c>
      <c r="G37" s="28"/>
      <c r="H37" s="32">
        <v>30</v>
      </c>
      <c r="I37" s="58">
        <f t="shared" si="0"/>
        <v>277.77777777777777</v>
      </c>
      <c r="J37" s="32">
        <v>427</v>
      </c>
      <c r="K37" s="58">
        <f t="shared" si="1"/>
        <v>446.18599791013582</v>
      </c>
      <c r="L37" s="32">
        <v>475</v>
      </c>
      <c r="M37" s="58">
        <f t="shared" si="2"/>
        <v>476.42928786359079</v>
      </c>
      <c r="N37" s="26">
        <v>932</v>
      </c>
      <c r="O37" s="60"/>
    </row>
    <row r="38" spans="1:15" x14ac:dyDescent="0.25">
      <c r="A38" s="27">
        <v>20</v>
      </c>
      <c r="B38" s="28">
        <v>748</v>
      </c>
      <c r="C38" s="28" t="s">
        <v>45</v>
      </c>
      <c r="D38" s="25" t="s">
        <v>163</v>
      </c>
      <c r="E38" s="28" t="s">
        <v>175</v>
      </c>
      <c r="F38" s="28" t="s">
        <v>177</v>
      </c>
      <c r="G38" s="28"/>
      <c r="H38" s="32">
        <v>30</v>
      </c>
      <c r="I38" s="58">
        <f t="shared" si="0"/>
        <v>277.77777777777777</v>
      </c>
      <c r="J38" s="32">
        <v>422</v>
      </c>
      <c r="K38" s="58">
        <f t="shared" si="1"/>
        <v>440.96133751306166</v>
      </c>
      <c r="L38" s="32">
        <v>471</v>
      </c>
      <c r="M38" s="58">
        <f t="shared" si="2"/>
        <v>472.4172517552658</v>
      </c>
      <c r="N38" s="26">
        <v>923</v>
      </c>
      <c r="O38" s="60"/>
    </row>
    <row r="39" spans="1:15" x14ac:dyDescent="0.25">
      <c r="A39" s="27">
        <v>21</v>
      </c>
      <c r="B39" s="28">
        <v>414</v>
      </c>
      <c r="C39" s="28" t="s">
        <v>34</v>
      </c>
      <c r="D39" s="25" t="s">
        <v>163</v>
      </c>
      <c r="E39" s="28" t="s">
        <v>175</v>
      </c>
      <c r="F39" s="28" t="s">
        <v>177</v>
      </c>
      <c r="G39" s="28" t="s">
        <v>54</v>
      </c>
      <c r="H39" s="32">
        <v>0</v>
      </c>
      <c r="I39" s="58">
        <f t="shared" si="0"/>
        <v>0</v>
      </c>
      <c r="J39" s="32">
        <v>614</v>
      </c>
      <c r="K39" s="58">
        <f t="shared" si="1"/>
        <v>641.58829676071059</v>
      </c>
      <c r="L39" s="32">
        <v>292</v>
      </c>
      <c r="M39" s="58">
        <f t="shared" si="2"/>
        <v>292.87863590772315</v>
      </c>
      <c r="N39" s="26">
        <v>906</v>
      </c>
      <c r="O39" s="60"/>
    </row>
    <row r="40" spans="1:15" x14ac:dyDescent="0.25">
      <c r="A40" s="27">
        <v>22</v>
      </c>
      <c r="B40" s="28">
        <v>36030</v>
      </c>
      <c r="C40" s="28" t="s">
        <v>278</v>
      </c>
      <c r="D40" s="25" t="s">
        <v>161</v>
      </c>
      <c r="E40" s="28" t="s">
        <v>175</v>
      </c>
      <c r="F40" s="28" t="s">
        <v>279</v>
      </c>
      <c r="G40" s="28" t="s">
        <v>280</v>
      </c>
      <c r="H40" s="32">
        <v>30</v>
      </c>
      <c r="I40" s="58">
        <f t="shared" si="0"/>
        <v>277.77777777777777</v>
      </c>
      <c r="J40" s="32">
        <v>373</v>
      </c>
      <c r="K40" s="58">
        <f t="shared" si="1"/>
        <v>389.7596656217346</v>
      </c>
      <c r="L40" s="32">
        <v>454</v>
      </c>
      <c r="M40" s="58">
        <f t="shared" si="2"/>
        <v>455.36609829488464</v>
      </c>
      <c r="N40" s="26">
        <v>857</v>
      </c>
      <c r="O40" s="60"/>
    </row>
    <row r="41" spans="1:15" x14ac:dyDescent="0.25">
      <c r="A41" s="27">
        <v>23</v>
      </c>
      <c r="B41" s="28">
        <v>230975</v>
      </c>
      <c r="C41" s="28" t="s">
        <v>104</v>
      </c>
      <c r="D41" s="25" t="s">
        <v>160</v>
      </c>
      <c r="E41" s="28" t="s">
        <v>175</v>
      </c>
      <c r="F41" s="28" t="s">
        <v>177</v>
      </c>
      <c r="G41" s="28"/>
      <c r="H41" s="32"/>
      <c r="I41" s="58">
        <f t="shared" si="0"/>
        <v>0</v>
      </c>
      <c r="J41" s="32">
        <v>424</v>
      </c>
      <c r="K41" s="58">
        <f t="shared" si="1"/>
        <v>443.05120167189131</v>
      </c>
      <c r="L41" s="32">
        <v>430</v>
      </c>
      <c r="M41" s="58">
        <f t="shared" si="2"/>
        <v>431.2938816449348</v>
      </c>
      <c r="N41" s="26">
        <v>854</v>
      </c>
      <c r="O41" s="60"/>
    </row>
    <row r="42" spans="1:15" x14ac:dyDescent="0.25">
      <c r="A42" s="27">
        <v>24</v>
      </c>
      <c r="B42" s="28">
        <v>126</v>
      </c>
      <c r="C42" s="28" t="s">
        <v>200</v>
      </c>
      <c r="D42" s="25" t="s">
        <v>163</v>
      </c>
      <c r="E42" s="28" t="s">
        <v>175</v>
      </c>
      <c r="F42" s="28" t="s">
        <v>177</v>
      </c>
      <c r="G42" s="28" t="s">
        <v>281</v>
      </c>
      <c r="H42" s="32">
        <v>31</v>
      </c>
      <c r="I42" s="58">
        <f t="shared" si="0"/>
        <v>287.03703703703701</v>
      </c>
      <c r="J42" s="32">
        <v>354</v>
      </c>
      <c r="K42" s="58">
        <f t="shared" si="1"/>
        <v>369.90595611285266</v>
      </c>
      <c r="L42" s="32">
        <v>439</v>
      </c>
      <c r="M42" s="58">
        <f t="shared" si="2"/>
        <v>440.32096288866597</v>
      </c>
      <c r="N42" s="26">
        <v>824</v>
      </c>
      <c r="O42" s="60"/>
    </row>
    <row r="43" spans="1:15" x14ac:dyDescent="0.25">
      <c r="A43" s="27">
        <v>25</v>
      </c>
      <c r="B43" s="28">
        <v>24</v>
      </c>
      <c r="C43" s="28" t="s">
        <v>74</v>
      </c>
      <c r="D43" s="25" t="s">
        <v>160</v>
      </c>
      <c r="E43" s="28" t="s">
        <v>175</v>
      </c>
      <c r="F43" s="28" t="s">
        <v>283</v>
      </c>
      <c r="G43" s="28" t="s">
        <v>75</v>
      </c>
      <c r="H43" s="32">
        <v>41</v>
      </c>
      <c r="I43" s="58">
        <f t="shared" si="0"/>
        <v>379.62962962962962</v>
      </c>
      <c r="J43" s="32">
        <v>427</v>
      </c>
      <c r="K43" s="58">
        <f t="shared" si="1"/>
        <v>446.18599791013582</v>
      </c>
      <c r="L43" s="32">
        <v>313</v>
      </c>
      <c r="M43" s="58">
        <f t="shared" si="2"/>
        <v>313.9418254764293</v>
      </c>
      <c r="N43" s="26">
        <v>781</v>
      </c>
      <c r="O43" s="60"/>
    </row>
    <row r="44" spans="1:15" x14ac:dyDescent="0.25">
      <c r="A44" s="27">
        <v>26</v>
      </c>
      <c r="B44" s="28">
        <v>321</v>
      </c>
      <c r="C44" s="28" t="s">
        <v>219</v>
      </c>
      <c r="D44" s="38" t="s">
        <v>233</v>
      </c>
      <c r="E44" s="28" t="s">
        <v>175</v>
      </c>
      <c r="F44" s="28" t="s">
        <v>277</v>
      </c>
      <c r="G44" s="28" t="s">
        <v>221</v>
      </c>
      <c r="H44" s="32">
        <v>30</v>
      </c>
      <c r="I44" s="58">
        <f t="shared" si="0"/>
        <v>277.77777777777777</v>
      </c>
      <c r="J44" s="32">
        <v>308</v>
      </c>
      <c r="K44" s="58">
        <f t="shared" si="1"/>
        <v>321.83908045977012</v>
      </c>
      <c r="L44" s="32">
        <v>439</v>
      </c>
      <c r="M44" s="58">
        <f t="shared" si="2"/>
        <v>440.32096288866597</v>
      </c>
      <c r="N44" s="26">
        <v>777</v>
      </c>
      <c r="O44" s="60"/>
    </row>
    <row r="45" spans="1:15" x14ac:dyDescent="0.25">
      <c r="A45" s="27">
        <v>27</v>
      </c>
      <c r="B45" s="28">
        <v>911</v>
      </c>
      <c r="C45" s="28" t="s">
        <v>84</v>
      </c>
      <c r="D45" s="25" t="s">
        <v>163</v>
      </c>
      <c r="E45" s="28" t="s">
        <v>175</v>
      </c>
      <c r="F45" s="28" t="s">
        <v>284</v>
      </c>
      <c r="G45" s="28" t="s">
        <v>285</v>
      </c>
      <c r="H45" s="32">
        <v>30</v>
      </c>
      <c r="I45" s="58">
        <f t="shared" si="0"/>
        <v>277.77777777777777</v>
      </c>
      <c r="J45" s="32">
        <v>278</v>
      </c>
      <c r="K45" s="58">
        <f t="shared" si="1"/>
        <v>290.49111807732498</v>
      </c>
      <c r="L45" s="32">
        <v>429</v>
      </c>
      <c r="M45" s="58">
        <f t="shared" si="2"/>
        <v>430.29087261785355</v>
      </c>
      <c r="N45" s="26">
        <v>737</v>
      </c>
      <c r="O45" s="60"/>
    </row>
    <row r="46" spans="1:15" x14ac:dyDescent="0.25">
      <c r="A46" s="27">
        <v>28</v>
      </c>
      <c r="B46" s="28">
        <v>909</v>
      </c>
      <c r="C46" s="28" t="s">
        <v>55</v>
      </c>
      <c r="D46" s="25" t="s">
        <v>164</v>
      </c>
      <c r="E46" s="28" t="s">
        <v>175</v>
      </c>
      <c r="F46" s="28" t="s">
        <v>284</v>
      </c>
      <c r="G46" s="28" t="s">
        <v>216</v>
      </c>
      <c r="H46" s="32">
        <v>30</v>
      </c>
      <c r="I46" s="58">
        <f t="shared" si="0"/>
        <v>277.77777777777777</v>
      </c>
      <c r="J46" s="32">
        <v>276</v>
      </c>
      <c r="K46" s="58">
        <f t="shared" si="1"/>
        <v>288.40125391849529</v>
      </c>
      <c r="L46" s="32">
        <v>429</v>
      </c>
      <c r="M46" s="58">
        <f t="shared" si="2"/>
        <v>430.29087261785355</v>
      </c>
      <c r="N46" s="26">
        <v>735</v>
      </c>
      <c r="O46" s="60"/>
    </row>
    <row r="47" spans="1:15" x14ac:dyDescent="0.25">
      <c r="A47" s="27">
        <v>29</v>
      </c>
      <c r="B47" s="28">
        <v>331</v>
      </c>
      <c r="C47" s="28" t="s">
        <v>60</v>
      </c>
      <c r="D47" s="25" t="s">
        <v>161</v>
      </c>
      <c r="E47" s="28" t="s">
        <v>175</v>
      </c>
      <c r="F47" s="28" t="s">
        <v>67</v>
      </c>
      <c r="G47" s="28" t="s">
        <v>286</v>
      </c>
      <c r="H47" s="32">
        <v>30</v>
      </c>
      <c r="I47" s="58">
        <f t="shared" si="0"/>
        <v>277.77777777777777</v>
      </c>
      <c r="J47" s="32">
        <v>69</v>
      </c>
      <c r="K47" s="58">
        <f t="shared" si="1"/>
        <v>72.100313479623821</v>
      </c>
      <c r="L47" s="32">
        <v>589</v>
      </c>
      <c r="M47" s="58">
        <f t="shared" si="2"/>
        <v>590.77231695085254</v>
      </c>
      <c r="N47" s="26">
        <v>688</v>
      </c>
      <c r="O47" s="60"/>
    </row>
    <row r="48" spans="1:15" x14ac:dyDescent="0.25">
      <c r="A48" s="27">
        <v>30</v>
      </c>
      <c r="B48" s="28">
        <v>602</v>
      </c>
      <c r="C48" s="28" t="s">
        <v>287</v>
      </c>
      <c r="D48" s="25" t="s">
        <v>166</v>
      </c>
      <c r="E48" s="28" t="s">
        <v>175</v>
      </c>
      <c r="F48" s="28" t="s">
        <v>279</v>
      </c>
      <c r="G48" s="28"/>
      <c r="H48" s="32">
        <v>30</v>
      </c>
      <c r="I48" s="58">
        <f t="shared" si="0"/>
        <v>277.77777777777777</v>
      </c>
      <c r="J48" s="32">
        <v>171</v>
      </c>
      <c r="K48" s="58">
        <f t="shared" si="1"/>
        <v>178.68338557993729</v>
      </c>
      <c r="L48" s="32">
        <v>468</v>
      </c>
      <c r="M48" s="58">
        <f t="shared" si="2"/>
        <v>469.40822467402205</v>
      </c>
      <c r="N48" s="26">
        <v>669</v>
      </c>
      <c r="O48" s="60"/>
    </row>
    <row r="49" spans="1:15" x14ac:dyDescent="0.25">
      <c r="A49" s="27">
        <v>31</v>
      </c>
      <c r="B49" s="28">
        <v>269</v>
      </c>
      <c r="C49" s="28" t="s">
        <v>223</v>
      </c>
      <c r="D49" s="25" t="s">
        <v>164</v>
      </c>
      <c r="E49" s="28" t="s">
        <v>175</v>
      </c>
      <c r="F49" s="28" t="s">
        <v>224</v>
      </c>
      <c r="G49" s="28" t="s">
        <v>225</v>
      </c>
      <c r="H49" s="32">
        <v>30</v>
      </c>
      <c r="I49" s="58">
        <f t="shared" si="0"/>
        <v>277.77777777777777</v>
      </c>
      <c r="J49" s="32">
        <v>180</v>
      </c>
      <c r="K49" s="58">
        <f t="shared" si="1"/>
        <v>188.08777429467085</v>
      </c>
      <c r="L49" s="32">
        <v>437</v>
      </c>
      <c r="M49" s="58">
        <f t="shared" si="2"/>
        <v>438.31494483450354</v>
      </c>
      <c r="N49" s="26">
        <v>647</v>
      </c>
      <c r="O49" s="60"/>
    </row>
    <row r="50" spans="1:15" x14ac:dyDescent="0.25">
      <c r="A50" s="27">
        <v>32</v>
      </c>
      <c r="B50" s="28">
        <v>37</v>
      </c>
      <c r="C50" s="28" t="s">
        <v>58</v>
      </c>
      <c r="D50" s="25" t="s">
        <v>166</v>
      </c>
      <c r="E50" s="28" t="s">
        <v>175</v>
      </c>
      <c r="F50" s="28" t="s">
        <v>178</v>
      </c>
      <c r="G50" s="28" t="s">
        <v>288</v>
      </c>
      <c r="H50" s="32">
        <v>30</v>
      </c>
      <c r="I50" s="58">
        <f t="shared" si="0"/>
        <v>277.77777777777777</v>
      </c>
      <c r="J50" s="32">
        <v>456</v>
      </c>
      <c r="K50" s="58">
        <f t="shared" si="1"/>
        <v>476.48902821316614</v>
      </c>
      <c r="L50" s="32">
        <v>159</v>
      </c>
      <c r="M50" s="58">
        <f t="shared" si="2"/>
        <v>159.47843530591774</v>
      </c>
      <c r="N50" s="26">
        <v>645</v>
      </c>
      <c r="O50" s="60"/>
    </row>
    <row r="51" spans="1:15" x14ac:dyDescent="0.25">
      <c r="A51" s="27">
        <v>33</v>
      </c>
      <c r="B51" s="28">
        <v>141</v>
      </c>
      <c r="C51" s="28" t="s">
        <v>43</v>
      </c>
      <c r="D51" s="25" t="s">
        <v>44</v>
      </c>
      <c r="E51" s="28" t="s">
        <v>175</v>
      </c>
      <c r="F51" s="28" t="s">
        <v>206</v>
      </c>
      <c r="G51" s="28" t="s">
        <v>44</v>
      </c>
      <c r="H51" s="32">
        <v>30</v>
      </c>
      <c r="I51" s="58">
        <f t="shared" si="0"/>
        <v>277.77777777777777</v>
      </c>
      <c r="J51" s="32">
        <v>430</v>
      </c>
      <c r="K51" s="58">
        <f t="shared" si="1"/>
        <v>449.32079414838034</v>
      </c>
      <c r="L51" s="32">
        <v>152</v>
      </c>
      <c r="M51" s="58">
        <f t="shared" si="2"/>
        <v>152.45737211634903</v>
      </c>
      <c r="N51" s="26">
        <v>612</v>
      </c>
      <c r="O51" s="60"/>
    </row>
    <row r="52" spans="1:15" x14ac:dyDescent="0.25">
      <c r="A52" s="27">
        <v>34</v>
      </c>
      <c r="B52" s="28">
        <v>25377</v>
      </c>
      <c r="C52" s="28" t="s">
        <v>85</v>
      </c>
      <c r="D52" s="25" t="s">
        <v>164</v>
      </c>
      <c r="E52" s="28" t="s">
        <v>175</v>
      </c>
      <c r="F52" s="28" t="s">
        <v>119</v>
      </c>
      <c r="G52" s="28"/>
      <c r="H52" s="32">
        <v>30</v>
      </c>
      <c r="I52" s="58">
        <f t="shared" si="0"/>
        <v>277.77777777777777</v>
      </c>
      <c r="J52" s="32">
        <v>432</v>
      </c>
      <c r="K52" s="58">
        <f t="shared" si="1"/>
        <v>451.41065830721004</v>
      </c>
      <c r="L52" s="32">
        <v>125</v>
      </c>
      <c r="M52" s="58">
        <f t="shared" si="2"/>
        <v>125.37612838515547</v>
      </c>
      <c r="N52" s="26">
        <v>587</v>
      </c>
      <c r="O52" s="60"/>
    </row>
    <row r="53" spans="1:15" x14ac:dyDescent="0.25">
      <c r="A53" s="27">
        <v>35</v>
      </c>
      <c r="B53" s="28">
        <v>1013</v>
      </c>
      <c r="C53" s="28" t="s">
        <v>289</v>
      </c>
      <c r="D53" s="25" t="s">
        <v>297</v>
      </c>
      <c r="E53" s="28" t="s">
        <v>175</v>
      </c>
      <c r="F53" s="28" t="s">
        <v>33</v>
      </c>
      <c r="G53" s="28" t="s">
        <v>290</v>
      </c>
      <c r="H53" s="32">
        <v>30</v>
      </c>
      <c r="I53" s="58">
        <f t="shared" si="0"/>
        <v>277.77777777777777</v>
      </c>
      <c r="J53" s="32">
        <v>189</v>
      </c>
      <c r="K53" s="58">
        <f t="shared" si="1"/>
        <v>197.49216300940438</v>
      </c>
      <c r="L53" s="32">
        <v>125</v>
      </c>
      <c r="M53" s="58">
        <f t="shared" si="2"/>
        <v>125.37612838515547</v>
      </c>
      <c r="N53" s="26">
        <v>344</v>
      </c>
      <c r="O53" s="60"/>
    </row>
    <row r="54" spans="1:15" x14ac:dyDescent="0.25">
      <c r="A54" s="27">
        <v>36</v>
      </c>
      <c r="B54" s="28">
        <v>39</v>
      </c>
      <c r="C54" s="28" t="s">
        <v>72</v>
      </c>
      <c r="D54" s="25" t="s">
        <v>161</v>
      </c>
      <c r="E54" s="28" t="s">
        <v>175</v>
      </c>
      <c r="F54" s="28" t="s">
        <v>291</v>
      </c>
      <c r="G54" s="28" t="s">
        <v>209</v>
      </c>
      <c r="H54" s="32"/>
      <c r="I54" s="58">
        <f t="shared" si="0"/>
        <v>0</v>
      </c>
      <c r="J54" s="32"/>
      <c r="K54" s="58">
        <f t="shared" si="1"/>
        <v>0</v>
      </c>
      <c r="L54" s="32">
        <v>125</v>
      </c>
      <c r="M54" s="58">
        <f t="shared" si="2"/>
        <v>125.37612838515547</v>
      </c>
      <c r="N54" s="26">
        <v>125</v>
      </c>
      <c r="O54" s="60"/>
    </row>
    <row r="55" spans="1:15" x14ac:dyDescent="0.25">
      <c r="A55" s="27">
        <v>37</v>
      </c>
      <c r="B55" s="28">
        <v>1055</v>
      </c>
      <c r="C55" s="28" t="s">
        <v>292</v>
      </c>
      <c r="D55" s="25" t="s">
        <v>298</v>
      </c>
      <c r="E55" s="28" t="s">
        <v>175</v>
      </c>
      <c r="F55" s="28" t="s">
        <v>293</v>
      </c>
      <c r="G55" s="28"/>
      <c r="H55" s="32">
        <v>30</v>
      </c>
      <c r="I55" s="58">
        <f t="shared" si="0"/>
        <v>277.77777777777777</v>
      </c>
      <c r="J55" s="32">
        <v>69</v>
      </c>
      <c r="K55" s="58">
        <f t="shared" si="1"/>
        <v>72.100313479623821</v>
      </c>
      <c r="L55" s="32"/>
      <c r="M55" s="58">
        <f t="shared" si="2"/>
        <v>0</v>
      </c>
      <c r="N55" s="26">
        <v>99</v>
      </c>
      <c r="O55" s="60"/>
    </row>
    <row r="56" spans="1:15" ht="16.5" x14ac:dyDescent="0.3">
      <c r="D56" s="59">
        <f>SUM(IF(FREQUENCY(MATCH(D19:D55,D19:D55,0),MATCH(D19:D55,D19:D55,0))&gt;0,1))</f>
        <v>12</v>
      </c>
      <c r="H56" s="3">
        <f>MAX(H19:H55)</f>
        <v>54</v>
      </c>
      <c r="J56" s="3">
        <f>MAX(J19:J55)</f>
        <v>957</v>
      </c>
      <c r="L56" s="3">
        <f>MAX(L19:L55)</f>
        <v>997</v>
      </c>
    </row>
    <row r="57" spans="1:15" hidden="1" x14ac:dyDescent="0.25">
      <c r="D57" s="25" t="s">
        <v>426</v>
      </c>
    </row>
    <row r="58" spans="1:15" hidden="1" x14ac:dyDescent="0.25">
      <c r="D58" s="25" t="s">
        <v>426</v>
      </c>
    </row>
    <row r="59" spans="1:15" hidden="1" x14ac:dyDescent="0.25">
      <c r="D59" s="25" t="s">
        <v>165</v>
      </c>
    </row>
    <row r="60" spans="1:15" hidden="1" x14ac:dyDescent="0.25">
      <c r="D60" s="25" t="s">
        <v>297</v>
      </c>
    </row>
    <row r="61" spans="1:15" hidden="1" x14ac:dyDescent="0.25">
      <c r="D61" s="25" t="s">
        <v>297</v>
      </c>
    </row>
    <row r="62" spans="1:15" hidden="1" x14ac:dyDescent="0.25">
      <c r="D62" s="25" t="s">
        <v>44</v>
      </c>
    </row>
    <row r="63" spans="1:15" hidden="1" x14ac:dyDescent="0.25">
      <c r="D63" s="25" t="s">
        <v>44</v>
      </c>
    </row>
    <row r="64" spans="1:15" hidden="1" x14ac:dyDescent="0.25">
      <c r="D64" s="25" t="s">
        <v>299</v>
      </c>
    </row>
    <row r="65" spans="4:4" hidden="1" x14ac:dyDescent="0.25">
      <c r="D65" s="25" t="s">
        <v>166</v>
      </c>
    </row>
    <row r="66" spans="4:4" hidden="1" x14ac:dyDescent="0.25">
      <c r="D66" s="38" t="s">
        <v>233</v>
      </c>
    </row>
    <row r="67" spans="4:4" hidden="1" x14ac:dyDescent="0.25">
      <c r="D67" s="38" t="s">
        <v>233</v>
      </c>
    </row>
    <row r="68" spans="4:4" hidden="1" x14ac:dyDescent="0.25">
      <c r="D68" s="25" t="s">
        <v>298</v>
      </c>
    </row>
    <row r="69" spans="4:4" hidden="1" x14ac:dyDescent="0.25">
      <c r="D69" s="25" t="s">
        <v>298</v>
      </c>
    </row>
  </sheetData>
  <mergeCells count="6">
    <mergeCell ref="A11:D11"/>
    <mergeCell ref="A7:F7"/>
    <mergeCell ref="A3:T3"/>
    <mergeCell ref="A1:H1"/>
    <mergeCell ref="A5:D5"/>
    <mergeCell ref="A9:D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1:V29"/>
  <sheetViews>
    <sheetView workbookViewId="0">
      <selection activeCell="D24" sqref="D24"/>
    </sheetView>
  </sheetViews>
  <sheetFormatPr defaultRowHeight="15" x14ac:dyDescent="0.25"/>
  <cols>
    <col min="1" max="1" width="8.5703125" bestFit="1" customWidth="1"/>
    <col min="2" max="2" width="8.42578125" bestFit="1" customWidth="1"/>
    <col min="3" max="3" width="19.42578125" customWidth="1"/>
    <col min="4" max="4" width="11.42578125" bestFit="1" customWidth="1"/>
    <col min="5" max="5" width="4.42578125" bestFit="1" customWidth="1"/>
    <col min="6" max="6" width="21.140625" bestFit="1" customWidth="1"/>
    <col min="7" max="7" width="34.28515625" bestFit="1" customWidth="1"/>
    <col min="8" max="8" width="4" bestFit="1" customWidth="1"/>
    <col min="9" max="9" width="8.140625" bestFit="1" customWidth="1"/>
    <col min="10" max="10" width="5.7109375" bestFit="1" customWidth="1"/>
    <col min="11" max="15" width="0" hidden="1" customWidth="1"/>
    <col min="18" max="18" width="12.5703125" bestFit="1" customWidth="1"/>
  </cols>
  <sheetData>
    <row r="1" spans="1:22" x14ac:dyDescent="0.25">
      <c r="A1" s="118" t="s">
        <v>300</v>
      </c>
      <c r="B1" s="118"/>
      <c r="C1" s="118"/>
      <c r="D1" s="118"/>
      <c r="E1" s="40"/>
      <c r="F1" s="40"/>
      <c r="G1" s="40"/>
      <c r="H1" s="40"/>
      <c r="I1" s="40"/>
      <c r="J1" s="40"/>
    </row>
    <row r="2" spans="1:22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</row>
    <row r="3" spans="1:22" ht="22.5" x14ac:dyDescent="0.25">
      <c r="A3" s="117" t="s">
        <v>301</v>
      </c>
      <c r="B3" s="117"/>
      <c r="C3" s="117"/>
      <c r="D3" s="117"/>
      <c r="E3" s="117"/>
      <c r="F3" s="117"/>
      <c r="G3" s="117"/>
      <c r="H3" s="117"/>
      <c r="I3" s="67"/>
      <c r="J3" s="40"/>
    </row>
    <row r="4" spans="1:22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</row>
    <row r="5" spans="1:22" x14ac:dyDescent="0.25">
      <c r="A5" s="116" t="s">
        <v>302</v>
      </c>
      <c r="B5" s="116"/>
      <c r="C5" s="116"/>
      <c r="D5" s="116"/>
      <c r="E5" s="116"/>
      <c r="F5" s="40"/>
      <c r="G5" s="40"/>
      <c r="H5" s="40"/>
      <c r="I5" s="40"/>
      <c r="J5" s="40"/>
    </row>
    <row r="6" spans="1:22" x14ac:dyDescent="0.25">
      <c r="A6" s="40"/>
      <c r="B6" s="40"/>
      <c r="C6" s="40"/>
      <c r="D6" s="40"/>
      <c r="E6" s="40"/>
      <c r="F6" s="40"/>
      <c r="G6" s="40"/>
      <c r="H6" s="40"/>
      <c r="I6" s="40"/>
      <c r="J6" s="40"/>
    </row>
    <row r="7" spans="1:22" ht="22.5" x14ac:dyDescent="0.25">
      <c r="A7" s="117" t="s">
        <v>303</v>
      </c>
      <c r="B7" s="117"/>
      <c r="C7" s="117"/>
      <c r="D7" s="117"/>
      <c r="E7" s="117"/>
      <c r="F7" s="117"/>
      <c r="G7" s="117"/>
      <c r="H7" s="117"/>
      <c r="I7" s="117"/>
      <c r="J7" s="117"/>
    </row>
    <row r="8" spans="1:22" x14ac:dyDescent="0.25">
      <c r="A8" s="40"/>
      <c r="B8" s="40"/>
      <c r="C8" s="40"/>
      <c r="D8" s="40"/>
      <c r="E8" s="40"/>
      <c r="F8" s="40"/>
      <c r="G8" s="40"/>
      <c r="H8" s="40"/>
      <c r="I8" s="40"/>
      <c r="J8" s="40"/>
    </row>
    <row r="9" spans="1:22" ht="17.25" x14ac:dyDescent="0.25">
      <c r="A9" s="119" t="s">
        <v>1</v>
      </c>
      <c r="B9" s="119"/>
      <c r="C9" s="119"/>
      <c r="D9" s="119"/>
      <c r="E9" s="119"/>
      <c r="F9" s="119"/>
      <c r="G9" s="40"/>
      <c r="H9" s="40"/>
      <c r="I9" s="40"/>
      <c r="J9" s="40"/>
    </row>
    <row r="10" spans="1:22" x14ac:dyDescent="0.25">
      <c r="A10" s="40"/>
      <c r="B10" s="40"/>
      <c r="C10" s="40"/>
      <c r="D10" s="40"/>
      <c r="E10" s="40"/>
      <c r="F10" s="40"/>
      <c r="G10" s="40"/>
      <c r="H10" s="40"/>
      <c r="I10" s="40"/>
      <c r="J10" s="40"/>
    </row>
    <row r="11" spans="1:22" x14ac:dyDescent="0.25">
      <c r="A11" s="116" t="s">
        <v>252</v>
      </c>
      <c r="B11" s="116"/>
      <c r="C11" s="116"/>
      <c r="D11" s="116"/>
      <c r="E11" s="40"/>
      <c r="F11" s="40"/>
      <c r="G11" s="40"/>
      <c r="H11" s="40"/>
      <c r="I11" s="40"/>
      <c r="J11" s="40"/>
    </row>
    <row r="12" spans="1:22" ht="15.75" thickBot="1" x14ac:dyDescent="0.3"/>
    <row r="13" spans="1:22" ht="15.75" thickBot="1" x14ac:dyDescent="0.3">
      <c r="A13" s="19" t="s">
        <v>2</v>
      </c>
      <c r="B13" s="19" t="s">
        <v>3</v>
      </c>
      <c r="C13" s="19" t="s">
        <v>4</v>
      </c>
      <c r="D13" s="19"/>
    </row>
    <row r="14" spans="1:22" ht="32.25" thickBot="1" x14ac:dyDescent="0.3">
      <c r="A14" s="20" t="s">
        <v>304</v>
      </c>
      <c r="B14" s="20" t="s">
        <v>305</v>
      </c>
      <c r="C14" s="20" t="s">
        <v>306</v>
      </c>
      <c r="D14" s="20" t="s">
        <v>172</v>
      </c>
    </row>
    <row r="16" spans="1:22" x14ac:dyDescent="0.25">
      <c r="A16" s="26" t="s">
        <v>7</v>
      </c>
      <c r="B16" s="26" t="s">
        <v>8</v>
      </c>
      <c r="C16" s="26" t="s">
        <v>9</v>
      </c>
      <c r="D16" s="26" t="s">
        <v>145</v>
      </c>
      <c r="E16" s="26" t="s">
        <v>173</v>
      </c>
      <c r="F16" s="26" t="s">
        <v>10</v>
      </c>
      <c r="G16" s="26" t="s">
        <v>11</v>
      </c>
      <c r="H16" s="26" t="s">
        <v>12</v>
      </c>
      <c r="I16" s="26" t="s">
        <v>311</v>
      </c>
      <c r="J16" s="26" t="s">
        <v>174</v>
      </c>
      <c r="Q16" s="61" t="s">
        <v>144</v>
      </c>
      <c r="R16" s="61" t="s">
        <v>145</v>
      </c>
      <c r="S16" s="61" t="s">
        <v>146</v>
      </c>
      <c r="T16" s="61" t="s">
        <v>147</v>
      </c>
      <c r="U16" s="61" t="s">
        <v>148</v>
      </c>
      <c r="V16" s="61" t="s">
        <v>92</v>
      </c>
    </row>
    <row r="17" spans="1:22" x14ac:dyDescent="0.25">
      <c r="A17" s="30">
        <v>1</v>
      </c>
      <c r="B17" s="31">
        <v>217</v>
      </c>
      <c r="C17" s="31" t="s">
        <v>50</v>
      </c>
      <c r="D17" s="25" t="s">
        <v>161</v>
      </c>
      <c r="E17" s="31" t="s">
        <v>175</v>
      </c>
      <c r="F17" s="31" t="s">
        <v>307</v>
      </c>
      <c r="G17" s="31"/>
      <c r="H17" s="32">
        <v>538</v>
      </c>
      <c r="I17" s="58">
        <f>H17*1000/538</f>
        <v>1000</v>
      </c>
      <c r="J17" s="26">
        <v>538</v>
      </c>
      <c r="Q17" s="61">
        <v>1</v>
      </c>
      <c r="R17" s="25" t="s">
        <v>426</v>
      </c>
      <c r="S17" s="62">
        <f t="array" ref="S17">SUM(LARGE(IF(Klub=$R17,T1_NOR,""),{1;2;3}))</f>
        <v>1745.3531598513011</v>
      </c>
      <c r="T17" s="62">
        <f t="array" ref="T17">SUM(LARGE(IF(Klub=$R17,T2_NOR,""),{1;2;3}))</f>
        <v>0</v>
      </c>
      <c r="U17" s="62">
        <f t="array" ref="U17">SUM(LARGE(IF(Klub=$R17,T3_NOR,""),{1;2;3}))</f>
        <v>0</v>
      </c>
      <c r="V17" s="63">
        <f>SUM(S17:U17)</f>
        <v>1745.3531598513011</v>
      </c>
    </row>
    <row r="18" spans="1:22" x14ac:dyDescent="0.25">
      <c r="A18" s="30">
        <v>2</v>
      </c>
      <c r="B18" s="31">
        <v>1719</v>
      </c>
      <c r="C18" s="31" t="s">
        <v>270</v>
      </c>
      <c r="D18" s="25" t="s">
        <v>161</v>
      </c>
      <c r="E18" s="31" t="s">
        <v>265</v>
      </c>
      <c r="F18" s="31" t="s">
        <v>271</v>
      </c>
      <c r="G18" s="31" t="s">
        <v>272</v>
      </c>
      <c r="H18" s="32">
        <v>503</v>
      </c>
      <c r="I18" s="58">
        <f t="shared" ref="I18:I25" si="0">H18*1000/538</f>
        <v>934.94423791821566</v>
      </c>
      <c r="J18" s="26">
        <v>503</v>
      </c>
      <c r="Q18" s="61">
        <v>2</v>
      </c>
      <c r="R18" s="25" t="s">
        <v>161</v>
      </c>
      <c r="S18" s="62">
        <f t="array" ref="S18">SUM(LARGE(IF(Klub=$R18,T1_NOR,""),{1;2;3}))</f>
        <v>2124.5353159851302</v>
      </c>
      <c r="T18" s="62">
        <f t="array" ref="T18">SUM(LARGE(IF(Klub=$R18,T2_NOR,""),{1;2;3}))</f>
        <v>0</v>
      </c>
      <c r="U18" s="62">
        <f t="array" ref="U18">SUM(LARGE(IF(Klub=$R18,T3_NOR,""),{1;2;3}))</f>
        <v>0</v>
      </c>
      <c r="V18" s="63">
        <f t="shared" ref="V18:V29" si="1">SUM(S18:U18)</f>
        <v>2124.5353159851302</v>
      </c>
    </row>
    <row r="19" spans="1:22" x14ac:dyDescent="0.25">
      <c r="A19" s="30">
        <v>3</v>
      </c>
      <c r="B19" s="31">
        <v>25</v>
      </c>
      <c r="C19" s="31" t="s">
        <v>36</v>
      </c>
      <c r="D19" s="25" t="s">
        <v>162</v>
      </c>
      <c r="E19" s="31" t="s">
        <v>265</v>
      </c>
      <c r="F19" s="31" t="s">
        <v>263</v>
      </c>
      <c r="G19" s="31" t="s">
        <v>290</v>
      </c>
      <c r="H19" s="32">
        <v>497</v>
      </c>
      <c r="I19" s="58">
        <f t="shared" si="0"/>
        <v>923.79182156133834</v>
      </c>
      <c r="J19" s="26">
        <v>497</v>
      </c>
      <c r="Q19" s="61">
        <v>3</v>
      </c>
      <c r="R19" s="25" t="s">
        <v>165</v>
      </c>
      <c r="S19" s="62" t="e">
        <f t="array" ref="S19">SUM(LARGE(IF(Klub=$R19,T1_NOR,""),{1;2;3}))</f>
        <v>#NUM!</v>
      </c>
      <c r="T19" s="62" t="e">
        <f t="array" ref="T19">SUM(LARGE(IF(Klub=$R19,T2_NOR,""),{1;2;3}))</f>
        <v>#NUM!</v>
      </c>
      <c r="U19" s="62" t="e">
        <f t="array" ref="U19">SUM(LARGE(IF(Klub=$R19,T3_NOR,""),{1;2;3}))</f>
        <v>#NUM!</v>
      </c>
      <c r="V19" s="63" t="e">
        <f t="shared" si="1"/>
        <v>#NUM!</v>
      </c>
    </row>
    <row r="20" spans="1:22" x14ac:dyDescent="0.25">
      <c r="A20" s="30">
        <v>4</v>
      </c>
      <c r="B20" s="31">
        <v>148</v>
      </c>
      <c r="C20" s="31" t="s">
        <v>18</v>
      </c>
      <c r="D20" s="25" t="s">
        <v>426</v>
      </c>
      <c r="E20" s="31" t="s">
        <v>265</v>
      </c>
      <c r="F20" s="31" t="s">
        <v>260</v>
      </c>
      <c r="G20" s="31"/>
      <c r="H20" s="32">
        <v>482</v>
      </c>
      <c r="I20" s="58">
        <f t="shared" si="0"/>
        <v>895.91078066914497</v>
      </c>
      <c r="J20" s="26">
        <v>482</v>
      </c>
      <c r="Q20" s="61">
        <v>4</v>
      </c>
      <c r="R20" s="25" t="s">
        <v>162</v>
      </c>
      <c r="S20" s="62">
        <f t="array" ref="S20">SUM(LARGE(IF(Klub=$R20,T1_NOR,""),{1;2;3}))</f>
        <v>923.79182156133834</v>
      </c>
      <c r="T20" s="62">
        <f t="array" ref="T20">SUM(LARGE(IF(Klub=$R20,T2_NOR,""),{1;2;3}))</f>
        <v>0</v>
      </c>
      <c r="U20" s="62">
        <f t="array" ref="U20">SUM(LARGE(IF(Klub=$R20,T3_NOR,""),{1;2;3}))</f>
        <v>0</v>
      </c>
      <c r="V20" s="63">
        <f t="shared" si="1"/>
        <v>923.79182156133834</v>
      </c>
    </row>
    <row r="21" spans="1:22" x14ac:dyDescent="0.25">
      <c r="A21" s="30">
        <v>5</v>
      </c>
      <c r="B21" s="31">
        <v>2780</v>
      </c>
      <c r="C21" s="31" t="s">
        <v>308</v>
      </c>
      <c r="D21" s="25" t="s">
        <v>426</v>
      </c>
      <c r="E21" s="31" t="s">
        <v>265</v>
      </c>
      <c r="F21" s="31" t="s">
        <v>128</v>
      </c>
      <c r="G21" s="31"/>
      <c r="H21" s="32">
        <v>386</v>
      </c>
      <c r="I21" s="58">
        <f t="shared" si="0"/>
        <v>717.47211895910777</v>
      </c>
      <c r="J21" s="26">
        <v>386</v>
      </c>
      <c r="Q21" s="61">
        <v>5</v>
      </c>
      <c r="R21" s="25" t="s">
        <v>163</v>
      </c>
      <c r="S21" s="62" t="e">
        <f t="array" ref="S21">SUM(LARGE(IF(Klub=$R21,T1_NOR,""),{1;2;3}))</f>
        <v>#NUM!</v>
      </c>
      <c r="T21" s="62" t="e">
        <f t="array" ref="T21">SUM(LARGE(IF(Klub=$R21,T2_NOR,""),{1;2;3}))</f>
        <v>#NUM!</v>
      </c>
      <c r="U21" s="62" t="e">
        <f t="array" ref="U21">SUM(LARGE(IF(Klub=$R21,T3_NOR,""),{1;2;3}))</f>
        <v>#NUM!</v>
      </c>
      <c r="V21" s="63" t="e">
        <f t="shared" si="1"/>
        <v>#NUM!</v>
      </c>
    </row>
    <row r="22" spans="1:22" x14ac:dyDescent="0.25">
      <c r="A22" s="64">
        <v>6</v>
      </c>
      <c r="B22" s="72">
        <v>81</v>
      </c>
      <c r="C22" s="72" t="s">
        <v>40</v>
      </c>
      <c r="D22" s="25" t="s">
        <v>160</v>
      </c>
      <c r="E22" s="72" t="s">
        <v>175</v>
      </c>
      <c r="F22" s="72" t="s">
        <v>279</v>
      </c>
      <c r="G22" s="72" t="s">
        <v>41</v>
      </c>
      <c r="H22" s="65">
        <v>385</v>
      </c>
      <c r="I22" s="58">
        <f t="shared" si="0"/>
        <v>715.61338289962828</v>
      </c>
      <c r="J22" s="66">
        <v>385</v>
      </c>
      <c r="Q22" s="61">
        <v>6</v>
      </c>
      <c r="R22" s="25" t="s">
        <v>160</v>
      </c>
      <c r="S22" s="62" t="e">
        <f t="array" ref="S22">SUM(LARGE(IF(Klub=$R22,T1_NOR,""),{1;2;3}))</f>
        <v>#NUM!</v>
      </c>
      <c r="T22" s="62" t="e">
        <f t="array" ref="T22">SUM(LARGE(IF(Klub=$R22,T2_NOR,""),{1;2;3}))</f>
        <v>#NUM!</v>
      </c>
      <c r="U22" s="62" t="e">
        <f t="array" ref="U22">SUM(LARGE(IF(Klub=$R22,T3_NOR,""),{1;2;3}))</f>
        <v>#NUM!</v>
      </c>
      <c r="V22" s="63" t="e">
        <f t="shared" si="1"/>
        <v>#NUM!</v>
      </c>
    </row>
    <row r="23" spans="1:22" x14ac:dyDescent="0.25">
      <c r="A23" s="30">
        <v>7</v>
      </c>
      <c r="B23" s="31">
        <v>5</v>
      </c>
      <c r="C23" s="31" t="s">
        <v>25</v>
      </c>
      <c r="D23" s="25" t="s">
        <v>160</v>
      </c>
      <c r="E23" s="31" t="s">
        <v>265</v>
      </c>
      <c r="F23" s="31" t="s">
        <v>19</v>
      </c>
      <c r="G23" s="31" t="s">
        <v>26</v>
      </c>
      <c r="H23" s="32">
        <v>289</v>
      </c>
      <c r="I23" s="58">
        <f t="shared" si="0"/>
        <v>537.17472118959108</v>
      </c>
      <c r="J23" s="26">
        <v>289</v>
      </c>
      <c r="Q23" s="61">
        <v>7</v>
      </c>
      <c r="R23" s="25" t="s">
        <v>164</v>
      </c>
      <c r="S23" s="62" t="e">
        <f t="array" ref="S23">SUM(LARGE(IF(Klub=$R23,T1_NOR,""),{1;2;3}))</f>
        <v>#NUM!</v>
      </c>
      <c r="T23" s="62" t="e">
        <f t="array" ref="T23">SUM(LARGE(IF(Klub=$R23,T2_NOR,""),{1;2;3}))</f>
        <v>#NUM!</v>
      </c>
      <c r="U23" s="62" t="e">
        <f t="array" ref="U23">SUM(LARGE(IF(Klub=$R23,T3_NOR,""),{1;2;3}))</f>
        <v>#NUM!</v>
      </c>
      <c r="V23" s="63" t="e">
        <f t="shared" si="1"/>
        <v>#NUM!</v>
      </c>
    </row>
    <row r="24" spans="1:22" x14ac:dyDescent="0.25">
      <c r="A24" s="30">
        <v>9</v>
      </c>
      <c r="B24" s="31">
        <v>36030</v>
      </c>
      <c r="C24" s="31" t="s">
        <v>278</v>
      </c>
      <c r="D24" s="25" t="s">
        <v>161</v>
      </c>
      <c r="E24" s="31" t="s">
        <v>265</v>
      </c>
      <c r="F24" s="31" t="s">
        <v>279</v>
      </c>
      <c r="G24" s="31" t="s">
        <v>280</v>
      </c>
      <c r="H24" s="32">
        <v>102</v>
      </c>
      <c r="I24" s="58">
        <f t="shared" si="0"/>
        <v>189.59107806691449</v>
      </c>
      <c r="J24" s="26">
        <v>102</v>
      </c>
      <c r="Q24" s="61">
        <v>8</v>
      </c>
      <c r="R24" s="25" t="s">
        <v>298</v>
      </c>
      <c r="S24" s="62" t="e">
        <f t="array" ref="S24">SUM(LARGE(IF(Klub=$R24,T1_NOR,""),{1;2;3}))</f>
        <v>#NUM!</v>
      </c>
      <c r="T24" s="62" t="e">
        <f t="array" ref="T24">SUM(LARGE(IF(Klub=$R24,T2_NOR,""),{1;2;3}))</f>
        <v>#NUM!</v>
      </c>
      <c r="U24" s="62" t="e">
        <f t="array" ref="U24">SUM(LARGE(IF(Klub=$R24,T3_NOR,""),{1;2;3}))</f>
        <v>#NUM!</v>
      </c>
      <c r="V24" s="63" t="e">
        <f t="shared" si="1"/>
        <v>#NUM!</v>
      </c>
    </row>
    <row r="25" spans="1:22" x14ac:dyDescent="0.25">
      <c r="A25" s="30">
        <v>10</v>
      </c>
      <c r="B25" s="31">
        <v>2332</v>
      </c>
      <c r="C25" s="31" t="s">
        <v>309</v>
      </c>
      <c r="D25" s="25" t="s">
        <v>426</v>
      </c>
      <c r="E25" s="31" t="s">
        <v>175</v>
      </c>
      <c r="F25" s="31" t="s">
        <v>310</v>
      </c>
      <c r="G25" s="31"/>
      <c r="H25" s="32">
        <v>71</v>
      </c>
      <c r="I25" s="58">
        <f t="shared" si="0"/>
        <v>131.97026022304831</v>
      </c>
      <c r="J25" s="26">
        <v>71</v>
      </c>
      <c r="Q25" s="61">
        <v>9</v>
      </c>
      <c r="R25" s="25" t="s">
        <v>233</v>
      </c>
      <c r="S25" s="62" t="e">
        <f t="array" ref="S25">SUM(LARGE(IF(Klub=$R25,T1_NOR,""),{1;2;3}))</f>
        <v>#NUM!</v>
      </c>
      <c r="T25" s="62" t="e">
        <f t="array" ref="T25">SUM(LARGE(IF(Klub=$R25,T2_NOR,""),{1;2;3}))</f>
        <v>#NUM!</v>
      </c>
      <c r="U25" s="62" t="e">
        <f t="array" ref="U25">SUM(LARGE(IF(Klub=$R25,T3_NOR,""),{1;2;3}))</f>
        <v>#NUM!</v>
      </c>
      <c r="V25" s="63" t="e">
        <f t="shared" si="1"/>
        <v>#NUM!</v>
      </c>
    </row>
    <row r="26" spans="1:22" x14ac:dyDescent="0.25">
      <c r="D26" s="25" t="s">
        <v>162</v>
      </c>
      <c r="Q26" s="61">
        <v>10</v>
      </c>
      <c r="R26" s="25" t="s">
        <v>166</v>
      </c>
      <c r="S26" s="62" t="e">
        <f t="array" ref="S26">SUM(LARGE(IF(Klub=$R26,T1_NOR,""),{1;2;3}))</f>
        <v>#NUM!</v>
      </c>
      <c r="T26" s="62" t="e">
        <f t="array" ref="T26">SUM(LARGE(IF(Klub=$R26,T2_NOR,""),{1;2;3}))</f>
        <v>#NUM!</v>
      </c>
      <c r="U26" s="62" t="e">
        <f t="array" ref="U26">SUM(LARGE(IF(Klub=$R26,T3_NOR,""),{1;2;3}))</f>
        <v>#NUM!</v>
      </c>
      <c r="V26" s="63" t="e">
        <f t="shared" si="1"/>
        <v>#NUM!</v>
      </c>
    </row>
    <row r="27" spans="1:22" x14ac:dyDescent="0.25">
      <c r="D27" s="25" t="s">
        <v>162</v>
      </c>
      <c r="Q27" s="61">
        <v>11</v>
      </c>
      <c r="R27" s="25" t="s">
        <v>299</v>
      </c>
      <c r="S27" s="62" t="e">
        <f t="array" ref="S27">SUM(LARGE(IF(Klub=$R27,T1_NOR,""),{1;2;3}))</f>
        <v>#NUM!</v>
      </c>
      <c r="T27" s="62" t="e">
        <f t="array" ref="T27">SUM(LARGE(IF(Klub=$R27,T2_NOR,""),{1;2;3}))</f>
        <v>#NUM!</v>
      </c>
      <c r="U27" s="62" t="e">
        <f t="array" ref="U27">SUM(LARGE(IF(Klub=$R27,T3_NOR,""),{1;2;3}))</f>
        <v>#NUM!</v>
      </c>
      <c r="V27" s="63" t="e">
        <f t="shared" si="1"/>
        <v>#NUM!</v>
      </c>
    </row>
    <row r="28" spans="1:22" x14ac:dyDescent="0.25">
      <c r="Q28" s="61">
        <v>12</v>
      </c>
      <c r="R28" s="25" t="s">
        <v>44</v>
      </c>
      <c r="S28" s="62" t="e">
        <f t="array" ref="S28">SUM(LARGE(IF(Klub=$R28,T1_NOR,""),{1;2;3}))</f>
        <v>#NUM!</v>
      </c>
      <c r="T28" s="62" t="e">
        <f t="array" ref="T28">SUM(LARGE(IF(Klub=$R28,T2_NOR,""),{1;2;3}))</f>
        <v>#NUM!</v>
      </c>
      <c r="U28" s="62" t="e">
        <f t="array" ref="U28">SUM(LARGE(IF(Klub=$R28,T3_NOR,""),{1;2;3}))</f>
        <v>#NUM!</v>
      </c>
      <c r="V28" s="63" t="e">
        <f t="shared" si="1"/>
        <v>#NUM!</v>
      </c>
    </row>
    <row r="29" spans="1:22" x14ac:dyDescent="0.25">
      <c r="Q29" s="61">
        <v>13</v>
      </c>
      <c r="R29" s="25" t="s">
        <v>297</v>
      </c>
      <c r="S29" s="62" t="e">
        <f t="array" ref="S29">SUM(LARGE(IF(Klub=$R29,T1_NOR,""),{1;2;3}))</f>
        <v>#NUM!</v>
      </c>
      <c r="T29" s="62" t="e">
        <f t="array" ref="T29">SUM(LARGE(IF(Klub=$R29,T2_NOR,""),{1;2;3}))</f>
        <v>#NUM!</v>
      </c>
      <c r="U29" s="62" t="e">
        <f t="array" ref="U29">SUM(LARGE(IF(Klub=$R29,T3_NOR,""),{1;2;3}))</f>
        <v>#NUM!</v>
      </c>
      <c r="V29" s="63" t="e">
        <f t="shared" si="1"/>
        <v>#NUM!</v>
      </c>
    </row>
  </sheetData>
  <mergeCells count="6">
    <mergeCell ref="A11:D11"/>
    <mergeCell ref="A3:H3"/>
    <mergeCell ref="A1:D1"/>
    <mergeCell ref="A5:E5"/>
    <mergeCell ref="A7:J7"/>
    <mergeCell ref="A9:F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1:V51"/>
  <sheetViews>
    <sheetView topLeftCell="A15" workbookViewId="0">
      <selection activeCell="C61" sqref="C61"/>
    </sheetView>
  </sheetViews>
  <sheetFormatPr defaultRowHeight="15" x14ac:dyDescent="0.25"/>
  <cols>
    <col min="2" max="2" width="8.42578125" bestFit="1" customWidth="1"/>
    <col min="3" max="3" width="24.140625" customWidth="1"/>
    <col min="4" max="4" width="11.28515625" bestFit="1" customWidth="1"/>
    <col min="6" max="6" width="25.140625" customWidth="1"/>
    <col min="7" max="7" width="38" customWidth="1"/>
    <col min="8" max="8" width="4" style="3" bestFit="1" customWidth="1"/>
    <col min="9" max="9" width="9.140625" style="3" customWidth="1"/>
    <col min="10" max="10" width="4" style="3" bestFit="1" customWidth="1"/>
    <col min="11" max="11" width="9.140625" style="3" customWidth="1"/>
    <col min="12" max="12" width="4" style="3" bestFit="1" customWidth="1"/>
    <col min="13" max="13" width="9.140625" style="3" customWidth="1"/>
    <col min="14" max="14" width="5.7109375" style="3" bestFit="1" customWidth="1"/>
    <col min="18" max="18" width="12.5703125" bestFit="1" customWidth="1"/>
  </cols>
  <sheetData>
    <row r="1" spans="1:11" x14ac:dyDescent="0.25">
      <c r="A1" s="122" t="s">
        <v>312</v>
      </c>
      <c r="B1" s="122"/>
      <c r="C1" s="122"/>
      <c r="D1" s="122"/>
      <c r="E1" s="29"/>
      <c r="F1" s="29"/>
      <c r="G1" s="29"/>
      <c r="H1" s="14"/>
      <c r="I1" s="14"/>
      <c r="J1" s="14"/>
      <c r="K1" s="14"/>
    </row>
    <row r="2" spans="1:11" x14ac:dyDescent="0.25">
      <c r="A2" s="29"/>
      <c r="B2" s="29"/>
      <c r="C2" s="29"/>
      <c r="D2" s="29"/>
      <c r="E2" s="29"/>
      <c r="F2" s="29"/>
      <c r="G2" s="29"/>
      <c r="H2" s="14"/>
      <c r="I2" s="14"/>
      <c r="J2" s="14"/>
      <c r="K2" s="14"/>
    </row>
    <row r="3" spans="1:11" x14ac:dyDescent="0.25">
      <c r="A3" s="121" t="s">
        <v>313</v>
      </c>
      <c r="B3" s="121"/>
      <c r="C3" s="121"/>
      <c r="D3" s="121"/>
      <c r="E3" s="121"/>
      <c r="F3" s="121"/>
      <c r="G3" s="121"/>
      <c r="H3" s="121"/>
      <c r="I3" s="121"/>
      <c r="J3" s="121"/>
      <c r="K3" s="51"/>
    </row>
    <row r="4" spans="1:11" x14ac:dyDescent="0.25">
      <c r="A4" s="29"/>
      <c r="B4" s="29"/>
      <c r="C4" s="29"/>
      <c r="D4" s="29"/>
      <c r="E4" s="29"/>
      <c r="F4" s="29"/>
      <c r="G4" s="29"/>
      <c r="H4" s="14"/>
      <c r="I4" s="14"/>
      <c r="J4" s="14"/>
      <c r="K4" s="14"/>
    </row>
    <row r="5" spans="1:11" x14ac:dyDescent="0.25">
      <c r="A5" s="120" t="s">
        <v>314</v>
      </c>
      <c r="B5" s="120"/>
      <c r="C5" s="120"/>
      <c r="D5" s="120"/>
      <c r="E5" s="29"/>
      <c r="F5" s="29"/>
      <c r="G5" s="29"/>
      <c r="H5" s="14"/>
      <c r="I5" s="14"/>
      <c r="J5" s="14"/>
      <c r="K5" s="14"/>
    </row>
    <row r="6" spans="1:11" x14ac:dyDescent="0.25">
      <c r="A6" s="29"/>
      <c r="B6" s="29"/>
      <c r="C6" s="29"/>
      <c r="D6" s="29"/>
      <c r="E6" s="29"/>
      <c r="F6" s="29"/>
      <c r="G6" s="29"/>
      <c r="H6" s="14"/>
      <c r="I6" s="14"/>
      <c r="J6" s="14"/>
      <c r="K6" s="14"/>
    </row>
    <row r="7" spans="1:11" x14ac:dyDescent="0.25">
      <c r="A7" s="121" t="s">
        <v>0</v>
      </c>
      <c r="B7" s="121"/>
      <c r="C7" s="121"/>
      <c r="D7" s="121"/>
      <c r="E7" s="121"/>
      <c r="F7" s="29"/>
      <c r="G7" s="29"/>
      <c r="H7" s="14"/>
      <c r="I7" s="14"/>
      <c r="J7" s="14"/>
      <c r="K7" s="14"/>
    </row>
    <row r="8" spans="1:11" x14ac:dyDescent="0.25">
      <c r="A8" s="29"/>
      <c r="B8" s="29"/>
      <c r="C8" s="29"/>
      <c r="D8" s="29"/>
      <c r="E8" s="29"/>
      <c r="F8" s="29"/>
      <c r="G8" s="29"/>
      <c r="H8" s="14"/>
      <c r="I8" s="14"/>
      <c r="J8" s="14"/>
      <c r="K8" s="14"/>
    </row>
    <row r="9" spans="1:11" x14ac:dyDescent="0.25">
      <c r="A9" s="121" t="s">
        <v>1</v>
      </c>
      <c r="B9" s="121"/>
      <c r="C9" s="121"/>
      <c r="D9" s="121"/>
      <c r="E9" s="121"/>
      <c r="F9" s="29"/>
      <c r="G9" s="29"/>
      <c r="H9" s="14"/>
      <c r="I9" s="14"/>
      <c r="J9" s="14"/>
      <c r="K9" s="14"/>
    </row>
    <row r="10" spans="1:11" x14ac:dyDescent="0.25">
      <c r="A10" s="29"/>
      <c r="B10" s="29"/>
      <c r="C10" s="29"/>
      <c r="D10" s="29"/>
      <c r="E10" s="29"/>
      <c r="F10" s="29"/>
      <c r="G10" s="29"/>
      <c r="H10" s="14"/>
      <c r="I10" s="14"/>
      <c r="J10" s="14"/>
      <c r="K10" s="14"/>
    </row>
    <row r="11" spans="1:11" x14ac:dyDescent="0.25">
      <c r="A11" s="120" t="s">
        <v>252</v>
      </c>
      <c r="B11" s="120"/>
      <c r="C11" s="120"/>
      <c r="D11" s="29"/>
      <c r="E11" s="29"/>
      <c r="F11" s="29"/>
      <c r="G11" s="29"/>
      <c r="H11" s="14"/>
      <c r="I11" s="14"/>
      <c r="J11" s="14"/>
      <c r="K11" s="14"/>
    </row>
    <row r="12" spans="1:11" ht="15.75" thickBot="1" x14ac:dyDescent="0.3"/>
    <row r="13" spans="1:11" ht="15.75" thickBot="1" x14ac:dyDescent="0.3">
      <c r="A13" s="19" t="s">
        <v>2</v>
      </c>
      <c r="B13" s="19" t="s">
        <v>3</v>
      </c>
      <c r="C13" s="19" t="s">
        <v>4</v>
      </c>
      <c r="D13" s="19"/>
    </row>
    <row r="14" spans="1:11" ht="32.25" thickBot="1" x14ac:dyDescent="0.3">
      <c r="A14" s="20" t="s">
        <v>315</v>
      </c>
      <c r="B14" s="20" t="s">
        <v>316</v>
      </c>
      <c r="C14" s="20" t="s">
        <v>317</v>
      </c>
      <c r="D14" s="20"/>
    </row>
    <row r="15" spans="1:11" ht="32.25" thickBot="1" x14ac:dyDescent="0.3">
      <c r="A15" s="20" t="s">
        <v>318</v>
      </c>
      <c r="B15" s="20" t="s">
        <v>319</v>
      </c>
      <c r="C15" s="20" t="s">
        <v>320</v>
      </c>
      <c r="D15" s="20"/>
    </row>
    <row r="16" spans="1:11" ht="32.25" thickBot="1" x14ac:dyDescent="0.3">
      <c r="A16" s="20" t="s">
        <v>321</v>
      </c>
      <c r="B16" s="20" t="s">
        <v>322</v>
      </c>
      <c r="C16" s="20" t="s">
        <v>323</v>
      </c>
      <c r="D16" s="20"/>
    </row>
    <row r="18" spans="1:22" x14ac:dyDescent="0.25">
      <c r="A18" s="26" t="s">
        <v>7</v>
      </c>
      <c r="B18" s="26" t="s">
        <v>8</v>
      </c>
      <c r="C18" s="26" t="s">
        <v>9</v>
      </c>
      <c r="D18" s="26" t="s">
        <v>145</v>
      </c>
      <c r="E18" s="26" t="s">
        <v>173</v>
      </c>
      <c r="F18" s="26" t="s">
        <v>10</v>
      </c>
      <c r="G18" s="26" t="s">
        <v>11</v>
      </c>
      <c r="H18" s="26" t="s">
        <v>12</v>
      </c>
      <c r="I18" s="34" t="s">
        <v>311</v>
      </c>
      <c r="J18" s="26" t="s">
        <v>13</v>
      </c>
      <c r="K18" s="34" t="s">
        <v>427</v>
      </c>
      <c r="L18" s="26" t="s">
        <v>14</v>
      </c>
      <c r="M18" s="73" t="s">
        <v>428</v>
      </c>
      <c r="N18" s="26" t="s">
        <v>174</v>
      </c>
      <c r="Q18" s="61" t="s">
        <v>144</v>
      </c>
      <c r="R18" s="61" t="s">
        <v>145</v>
      </c>
      <c r="S18" s="61" t="s">
        <v>146</v>
      </c>
      <c r="T18" s="61" t="s">
        <v>147</v>
      </c>
      <c r="U18" s="61" t="s">
        <v>148</v>
      </c>
      <c r="V18" s="61" t="s">
        <v>92</v>
      </c>
    </row>
    <row r="19" spans="1:22" x14ac:dyDescent="0.25">
      <c r="A19" s="30">
        <v>1</v>
      </c>
      <c r="B19" s="31">
        <v>17</v>
      </c>
      <c r="C19" s="31" t="s">
        <v>16</v>
      </c>
      <c r="D19" s="25" t="s">
        <v>161</v>
      </c>
      <c r="E19" s="31" t="s">
        <v>175</v>
      </c>
      <c r="F19" s="31" t="s">
        <v>19</v>
      </c>
      <c r="G19" s="31" t="s">
        <v>95</v>
      </c>
      <c r="H19" s="32">
        <v>994</v>
      </c>
      <c r="I19" s="58">
        <f>H19*1000/994</f>
        <v>1000</v>
      </c>
      <c r="J19" s="32">
        <v>267</v>
      </c>
      <c r="K19" s="58">
        <f>J19*1000/318</f>
        <v>839.62264150943395</v>
      </c>
      <c r="L19" s="32">
        <v>927</v>
      </c>
      <c r="M19" s="58">
        <f>L19*1000/989</f>
        <v>937.3104145601618</v>
      </c>
      <c r="N19" s="26">
        <v>2188</v>
      </c>
      <c r="Q19" s="61">
        <v>1</v>
      </c>
      <c r="R19" s="25" t="s">
        <v>426</v>
      </c>
      <c r="S19" s="62">
        <f t="array" ref="S19">SUM(LARGE(IF(Klub=$R19,T1_NOR,""),{1;2;3}))</f>
        <v>974.84909456740445</v>
      </c>
      <c r="T19" s="62">
        <f t="array" ref="T19">SUM(LARGE(IF(Klub=$R19,T2_NOR,""),{1;2;3}))</f>
        <v>949.68553459119494</v>
      </c>
      <c r="U19" s="62">
        <f t="array" ref="U19">SUM(LARGE(IF(Klub=$R19,T3_NOR,""),{1;2;3}))</f>
        <v>877.6541961577351</v>
      </c>
      <c r="V19" s="63">
        <f>SUM(S19:U19)</f>
        <v>2802.1888253163343</v>
      </c>
    </row>
    <row r="20" spans="1:22" x14ac:dyDescent="0.25">
      <c r="A20" s="30">
        <v>2</v>
      </c>
      <c r="B20" s="31">
        <v>25</v>
      </c>
      <c r="C20" s="31" t="s">
        <v>36</v>
      </c>
      <c r="D20" s="25" t="s">
        <v>162</v>
      </c>
      <c r="E20" s="31" t="s">
        <v>175</v>
      </c>
      <c r="F20" s="31" t="s">
        <v>263</v>
      </c>
      <c r="G20" s="31" t="s">
        <v>290</v>
      </c>
      <c r="H20" s="32">
        <v>958</v>
      </c>
      <c r="I20" s="58">
        <f t="shared" ref="I20:I41" si="0">H20*1000/994</f>
        <v>963.78269617706235</v>
      </c>
      <c r="J20" s="32">
        <v>311</v>
      </c>
      <c r="K20" s="58">
        <f t="shared" ref="K20:K41" si="1">J20*1000/318</f>
        <v>977.98742138364776</v>
      </c>
      <c r="L20" s="32">
        <v>897</v>
      </c>
      <c r="M20" s="58">
        <f t="shared" ref="M20:M41" si="2">L20*1000/989</f>
        <v>906.97674418604652</v>
      </c>
      <c r="N20" s="26">
        <v>2166</v>
      </c>
      <c r="Q20" s="61">
        <v>2</v>
      </c>
      <c r="R20" s="25" t="s">
        <v>161</v>
      </c>
      <c r="S20" s="62">
        <f t="array" ref="S20">SUM(LARGE(IF(Klub=$R20,T1_NOR,""),{1;2;3}))</f>
        <v>2136.8209255533197</v>
      </c>
      <c r="T20" s="62">
        <f t="array" ref="T20">SUM(LARGE(IF(Klub=$R20,T2_NOR,""),{1;2;3}))</f>
        <v>1525.1572327044025</v>
      </c>
      <c r="U20" s="62">
        <f t="array" ref="U20">SUM(LARGE(IF(Klub=$R20,T3_NOR,""),{1;2;3}))</f>
        <v>1521.7391304347825</v>
      </c>
      <c r="V20" s="63">
        <f t="shared" ref="V20:V31" si="3">SUM(S20:U20)</f>
        <v>5183.7172886925055</v>
      </c>
    </row>
    <row r="21" spans="1:22" x14ac:dyDescent="0.25">
      <c r="A21" s="30">
        <v>3</v>
      </c>
      <c r="B21" s="31">
        <v>148</v>
      </c>
      <c r="C21" s="31" t="s">
        <v>18</v>
      </c>
      <c r="D21" s="25" t="s">
        <v>426</v>
      </c>
      <c r="E21" s="31" t="s">
        <v>175</v>
      </c>
      <c r="F21" s="31" t="s">
        <v>260</v>
      </c>
      <c r="G21" s="31"/>
      <c r="H21" s="32">
        <v>969</v>
      </c>
      <c r="I21" s="58">
        <f t="shared" si="0"/>
        <v>974.84909456740445</v>
      </c>
      <c r="J21" s="32">
        <v>302</v>
      </c>
      <c r="K21" s="58">
        <f t="shared" si="1"/>
        <v>949.68553459119494</v>
      </c>
      <c r="L21" s="32">
        <v>868</v>
      </c>
      <c r="M21" s="58">
        <f t="shared" si="2"/>
        <v>877.6541961577351</v>
      </c>
      <c r="N21" s="26">
        <v>2139</v>
      </c>
      <c r="Q21" s="61">
        <v>3</v>
      </c>
      <c r="R21" s="25" t="s">
        <v>165</v>
      </c>
      <c r="S21" s="62">
        <f t="array" ref="S21">SUM(LARGE(IF(Klub=$R21,T1_NOR,""),{1;2;3}))</f>
        <v>863.17907444668003</v>
      </c>
      <c r="T21" s="62">
        <f t="array" ref="T21">SUM(LARGE(IF(Klub=$R21,T2_NOR,""),{1;2;3}))</f>
        <v>1000</v>
      </c>
      <c r="U21" s="62">
        <f t="array" ref="U21">SUM(LARGE(IF(Klub=$R21,T3_NOR,""),{1;2;3}))</f>
        <v>883.72093023255809</v>
      </c>
      <c r="V21" s="63">
        <f t="shared" si="3"/>
        <v>2746.900004679238</v>
      </c>
    </row>
    <row r="22" spans="1:22" x14ac:dyDescent="0.25">
      <c r="A22" s="30">
        <v>4</v>
      </c>
      <c r="B22" s="31">
        <v>378</v>
      </c>
      <c r="C22" s="31" t="s">
        <v>35</v>
      </c>
      <c r="D22" s="25" t="s">
        <v>165</v>
      </c>
      <c r="E22" s="31" t="s">
        <v>175</v>
      </c>
      <c r="F22" s="31" t="s">
        <v>262</v>
      </c>
      <c r="G22" s="31"/>
      <c r="H22" s="32">
        <v>858</v>
      </c>
      <c r="I22" s="58">
        <f t="shared" si="0"/>
        <v>863.17907444668003</v>
      </c>
      <c r="J22" s="32">
        <v>318</v>
      </c>
      <c r="K22" s="58">
        <f t="shared" si="1"/>
        <v>1000</v>
      </c>
      <c r="L22" s="32">
        <v>874</v>
      </c>
      <c r="M22" s="58">
        <f t="shared" si="2"/>
        <v>883.72093023255809</v>
      </c>
      <c r="N22" s="26">
        <v>2050</v>
      </c>
      <c r="Q22" s="61">
        <v>4</v>
      </c>
      <c r="R22" s="25" t="s">
        <v>162</v>
      </c>
      <c r="S22" s="62">
        <f t="array" ref="S22">SUM(LARGE(IF(Klub=$R22,T1_NOR,""),{1;2;3}))</f>
        <v>2391.3480885311869</v>
      </c>
      <c r="T22" s="62">
        <f t="array" ref="T22">SUM(LARGE(IF(Klub=$R22,T2_NOR,""),{1;2;3}))</f>
        <v>2122.6415094339623</v>
      </c>
      <c r="U22" s="62">
        <f t="array" ref="U22">SUM(LARGE(IF(Klub=$R22,T3_NOR,""),{1;2;3}))</f>
        <v>2228.5136501516681</v>
      </c>
      <c r="V22" s="63">
        <f t="shared" si="3"/>
        <v>6742.5032481168173</v>
      </c>
    </row>
    <row r="23" spans="1:22" x14ac:dyDescent="0.25">
      <c r="A23" s="30">
        <v>5</v>
      </c>
      <c r="B23" s="31">
        <v>523</v>
      </c>
      <c r="C23" s="31" t="s">
        <v>53</v>
      </c>
      <c r="D23" s="25" t="s">
        <v>162</v>
      </c>
      <c r="E23" s="31" t="s">
        <v>175</v>
      </c>
      <c r="F23" s="31" t="s">
        <v>262</v>
      </c>
      <c r="G23" s="31" t="s">
        <v>208</v>
      </c>
      <c r="H23" s="32">
        <v>919</v>
      </c>
      <c r="I23" s="58">
        <f t="shared" si="0"/>
        <v>924.54728370221324</v>
      </c>
      <c r="J23" s="32">
        <v>134</v>
      </c>
      <c r="K23" s="58">
        <f t="shared" si="1"/>
        <v>421.38364779874212</v>
      </c>
      <c r="L23" s="32">
        <v>989</v>
      </c>
      <c r="M23" s="58">
        <f t="shared" si="2"/>
        <v>1000</v>
      </c>
      <c r="N23" s="26">
        <v>2042</v>
      </c>
      <c r="Q23" s="61">
        <v>5</v>
      </c>
      <c r="R23" s="25" t="s">
        <v>163</v>
      </c>
      <c r="S23" s="62">
        <f t="array" ref="S23">SUM(LARGE(IF(Klub=$R23,T1_NOR,""),{1;2;3}))</f>
        <v>633.80281690140851</v>
      </c>
      <c r="T23" s="62">
        <f t="array" ref="T23">SUM(LARGE(IF(Klub=$R23,T2_NOR,""),{1;2;3}))</f>
        <v>1166.6666666666665</v>
      </c>
      <c r="U23" s="62">
        <f t="array" ref="U23">SUM(LARGE(IF(Klub=$R23,T3_NOR,""),{1;2;3}))</f>
        <v>1077.8564206268959</v>
      </c>
      <c r="V23" s="63">
        <f t="shared" si="3"/>
        <v>2878.3259041949709</v>
      </c>
    </row>
    <row r="24" spans="1:22" x14ac:dyDescent="0.25">
      <c r="A24" s="30">
        <v>6</v>
      </c>
      <c r="B24" s="31">
        <v>217</v>
      </c>
      <c r="C24" s="31" t="s">
        <v>50</v>
      </c>
      <c r="D24" s="25" t="s">
        <v>299</v>
      </c>
      <c r="E24" s="31" t="s">
        <v>175</v>
      </c>
      <c r="F24" s="31" t="s">
        <v>324</v>
      </c>
      <c r="G24" s="31"/>
      <c r="H24" s="32">
        <v>628</v>
      </c>
      <c r="I24" s="58">
        <f t="shared" si="0"/>
        <v>631.79074446680079</v>
      </c>
      <c r="J24" s="32">
        <v>139</v>
      </c>
      <c r="K24" s="58">
        <f t="shared" si="1"/>
        <v>437.10691823899373</v>
      </c>
      <c r="L24" s="32">
        <v>586</v>
      </c>
      <c r="M24" s="58">
        <f t="shared" si="2"/>
        <v>592.51769464105155</v>
      </c>
      <c r="N24" s="26">
        <v>1353</v>
      </c>
      <c r="Q24" s="61">
        <v>6</v>
      </c>
      <c r="R24" s="25" t="s">
        <v>160</v>
      </c>
      <c r="S24" s="62">
        <f t="array" ref="S24">SUM(LARGE(IF(Klub=$R24,T1_NOR,""),{1;2;3}))</f>
        <v>1660.9657947686117</v>
      </c>
      <c r="T24" s="62">
        <f t="array" ref="T24">SUM(LARGE(IF(Klub=$R24,T2_NOR,""),{1;2;3}))</f>
        <v>2327.0440251572327</v>
      </c>
      <c r="U24" s="62">
        <f t="array" ref="U24">SUM(LARGE(IF(Klub=$R24,T3_NOR,""),{1;2;3}))</f>
        <v>1370.0707785642062</v>
      </c>
      <c r="V24" s="63">
        <f t="shared" si="3"/>
        <v>5358.0805984900508</v>
      </c>
    </row>
    <row r="25" spans="1:22" x14ac:dyDescent="0.25">
      <c r="A25" s="30">
        <v>7</v>
      </c>
      <c r="B25" s="31">
        <v>5</v>
      </c>
      <c r="C25" s="31" t="s">
        <v>25</v>
      </c>
      <c r="D25" s="25" t="s">
        <v>160</v>
      </c>
      <c r="E25" s="31" t="s">
        <v>175</v>
      </c>
      <c r="F25" s="31" t="s">
        <v>19</v>
      </c>
      <c r="G25" s="31" t="s">
        <v>26</v>
      </c>
      <c r="H25" s="32">
        <v>818</v>
      </c>
      <c r="I25" s="58">
        <f t="shared" si="0"/>
        <v>822.93762575452718</v>
      </c>
      <c r="J25" s="32">
        <v>228</v>
      </c>
      <c r="K25" s="58">
        <f t="shared" si="1"/>
        <v>716.98113207547169</v>
      </c>
      <c r="L25" s="32">
        <v>272</v>
      </c>
      <c r="M25" s="58">
        <f t="shared" si="2"/>
        <v>275.02527805864509</v>
      </c>
      <c r="N25" s="26">
        <v>1318</v>
      </c>
      <c r="Q25" s="61">
        <v>7</v>
      </c>
      <c r="R25" s="25" t="s">
        <v>164</v>
      </c>
      <c r="S25" s="62">
        <f t="array" ref="S25">SUM(LARGE(IF(Klub=$R25,T1_NOR,""),{1;2;3}))</f>
        <v>1718.3098591549297</v>
      </c>
      <c r="T25" s="62">
        <f t="array" ref="T25">SUM(LARGE(IF(Klub=$R25,T2_NOR,""),{1;2;3}))</f>
        <v>1547.1698113207547</v>
      </c>
      <c r="U25" s="62">
        <f t="array" ref="U25">SUM(LARGE(IF(Klub=$R25,T3_NOR,""),{1;2;3}))</f>
        <v>1062.6895854398383</v>
      </c>
      <c r="V25" s="63">
        <f t="shared" si="3"/>
        <v>4328.1692559155226</v>
      </c>
    </row>
    <row r="26" spans="1:22" ht="21" x14ac:dyDescent="0.25">
      <c r="A26" s="30">
        <v>8</v>
      </c>
      <c r="B26" s="31">
        <v>414</v>
      </c>
      <c r="C26" s="31" t="s">
        <v>34</v>
      </c>
      <c r="D26" s="25" t="s">
        <v>163</v>
      </c>
      <c r="E26" s="31" t="s">
        <v>175</v>
      </c>
      <c r="F26" s="31" t="s">
        <v>177</v>
      </c>
      <c r="G26" s="31" t="s">
        <v>54</v>
      </c>
      <c r="H26" s="32">
        <v>407</v>
      </c>
      <c r="I26" s="58">
        <f t="shared" si="0"/>
        <v>409.45674044265593</v>
      </c>
      <c r="J26" s="32">
        <v>194</v>
      </c>
      <c r="K26" s="58">
        <f t="shared" si="1"/>
        <v>610.06289308176099</v>
      </c>
      <c r="L26" s="32">
        <v>616</v>
      </c>
      <c r="M26" s="58">
        <f t="shared" si="2"/>
        <v>622.85136501516683</v>
      </c>
      <c r="N26" s="26">
        <v>1217</v>
      </c>
      <c r="Q26" s="61">
        <v>8</v>
      </c>
      <c r="R26" s="25" t="s">
        <v>298</v>
      </c>
      <c r="S26" s="62" t="e">
        <f t="array" ref="S26">SUM(LARGE(IF(Klub=$R26,T1_NOR,""),{1;2;3}))</f>
        <v>#NUM!</v>
      </c>
      <c r="T26" s="62" t="e">
        <f t="array" ref="T26">SUM(LARGE(IF(Klub=$R26,T2_NOR,""),{1;2;3}))</f>
        <v>#NUM!</v>
      </c>
      <c r="U26" s="62" t="e">
        <f t="array" ref="U26">SUM(LARGE(IF(Klub=$R26,T3_NOR,""),{1;2;3}))</f>
        <v>#NUM!</v>
      </c>
      <c r="V26" s="63" t="e">
        <f t="shared" si="3"/>
        <v>#NUM!</v>
      </c>
    </row>
    <row r="27" spans="1:22" x14ac:dyDescent="0.25">
      <c r="A27" s="30">
        <v>9</v>
      </c>
      <c r="B27" s="31">
        <v>303</v>
      </c>
      <c r="C27" s="31" t="s">
        <v>86</v>
      </c>
      <c r="D27" s="25" t="s">
        <v>164</v>
      </c>
      <c r="E27" s="31" t="s">
        <v>175</v>
      </c>
      <c r="F27" s="31" t="s">
        <v>282</v>
      </c>
      <c r="G27" s="31" t="s">
        <v>112</v>
      </c>
      <c r="H27" s="32">
        <v>494</v>
      </c>
      <c r="I27" s="58">
        <f t="shared" si="0"/>
        <v>496.98189134808854</v>
      </c>
      <c r="J27" s="32">
        <v>230</v>
      </c>
      <c r="K27" s="58">
        <f t="shared" si="1"/>
        <v>723.27044025157238</v>
      </c>
      <c r="L27" s="32">
        <v>472</v>
      </c>
      <c r="M27" s="58">
        <f t="shared" si="2"/>
        <v>477.24974721941356</v>
      </c>
      <c r="N27" s="26">
        <v>1196</v>
      </c>
      <c r="Q27" s="61">
        <v>9</v>
      </c>
      <c r="R27" s="25" t="s">
        <v>233</v>
      </c>
      <c r="S27" s="62" t="e">
        <f t="array" ref="S27">SUM(LARGE(IF(Klub=$R27,T1_NOR,""),{1;2;3}))</f>
        <v>#NUM!</v>
      </c>
      <c r="T27" s="62" t="e">
        <f t="array" ref="T27">SUM(LARGE(IF(Klub=$R27,T2_NOR,""),{1;2;3}))</f>
        <v>#NUM!</v>
      </c>
      <c r="U27" s="62" t="e">
        <f t="array" ref="U27">SUM(LARGE(IF(Klub=$R27,T3_NOR,""),{1;2;3}))</f>
        <v>#NUM!</v>
      </c>
      <c r="V27" s="63" t="e">
        <f t="shared" si="3"/>
        <v>#NUM!</v>
      </c>
    </row>
    <row r="28" spans="1:22" x14ac:dyDescent="0.25">
      <c r="A28" s="30">
        <v>10</v>
      </c>
      <c r="B28" s="31">
        <v>2104</v>
      </c>
      <c r="C28" s="31" t="s">
        <v>325</v>
      </c>
      <c r="D28" s="25" t="s">
        <v>164</v>
      </c>
      <c r="E28" s="31" t="s">
        <v>175</v>
      </c>
      <c r="F28" s="31" t="s">
        <v>282</v>
      </c>
      <c r="G28" s="31"/>
      <c r="H28" s="32">
        <v>606</v>
      </c>
      <c r="I28" s="58">
        <f t="shared" si="0"/>
        <v>609.6579476861167</v>
      </c>
      <c r="J28" s="32">
        <v>228</v>
      </c>
      <c r="K28" s="58">
        <f t="shared" si="1"/>
        <v>716.98113207547169</v>
      </c>
      <c r="L28" s="32">
        <v>318</v>
      </c>
      <c r="M28" s="58">
        <f t="shared" si="2"/>
        <v>321.53690596562183</v>
      </c>
      <c r="N28" s="26">
        <v>1152</v>
      </c>
      <c r="Q28" s="61">
        <v>10</v>
      </c>
      <c r="R28" s="25" t="s">
        <v>166</v>
      </c>
      <c r="S28" s="62">
        <f t="array" ref="S28">SUM(LARGE(IF(Klub=$R28,T1_NOR,""),{1;2;3}))</f>
        <v>838.02816901408448</v>
      </c>
      <c r="T28" s="62">
        <f t="array" ref="T28">SUM(LARGE(IF(Klub=$R28,T2_NOR,""),{1;2;3}))</f>
        <v>1292.4528301886792</v>
      </c>
      <c r="U28" s="62">
        <f t="array" ref="U28">SUM(LARGE(IF(Klub=$R28,T3_NOR,""),{1;2;3}))</f>
        <v>609.70677451971687</v>
      </c>
      <c r="V28" s="63">
        <f t="shared" si="3"/>
        <v>2740.1877737224804</v>
      </c>
    </row>
    <row r="29" spans="1:22" x14ac:dyDescent="0.25">
      <c r="A29" s="30">
        <v>11</v>
      </c>
      <c r="B29" s="31">
        <v>540632</v>
      </c>
      <c r="C29" s="31" t="s">
        <v>40</v>
      </c>
      <c r="D29" s="25" t="s">
        <v>160</v>
      </c>
      <c r="E29" s="31" t="s">
        <v>175</v>
      </c>
      <c r="F29" s="31" t="s">
        <v>326</v>
      </c>
      <c r="G29" s="31"/>
      <c r="H29" s="32">
        <v>466</v>
      </c>
      <c r="I29" s="58">
        <f t="shared" si="0"/>
        <v>468.81287726358147</v>
      </c>
      <c r="J29" s="32">
        <v>259</v>
      </c>
      <c r="K29" s="58">
        <f t="shared" si="1"/>
        <v>814.46540880503142</v>
      </c>
      <c r="L29" s="32">
        <v>425</v>
      </c>
      <c r="M29" s="58">
        <f t="shared" si="2"/>
        <v>429.72699696663295</v>
      </c>
      <c r="N29" s="26">
        <v>1150</v>
      </c>
      <c r="Q29" s="61">
        <v>11</v>
      </c>
      <c r="R29" s="25" t="s">
        <v>299</v>
      </c>
      <c r="S29" s="62">
        <f t="array" ref="S29">SUM(LARGE(IF(Klub=$R29,T1_NOR,""),{1;2;3}))</f>
        <v>801.81086519114683</v>
      </c>
      <c r="T29" s="62">
        <f t="array" ref="T29">SUM(LARGE(IF(Klub=$R29,T2_NOR,""),{1;2;3}))</f>
        <v>770.44025157232704</v>
      </c>
      <c r="U29" s="62">
        <f t="array" ref="U29">SUM(LARGE(IF(Klub=$R29,T3_NOR,""),{1;2;3}))</f>
        <v>1000</v>
      </c>
      <c r="V29" s="63">
        <f t="shared" si="3"/>
        <v>2572.2511167634739</v>
      </c>
    </row>
    <row r="30" spans="1:22" x14ac:dyDescent="0.25">
      <c r="A30" s="30">
        <v>12</v>
      </c>
      <c r="B30" s="31">
        <v>90</v>
      </c>
      <c r="C30" s="31" t="s">
        <v>20</v>
      </c>
      <c r="D30" s="25" t="s">
        <v>161</v>
      </c>
      <c r="E30" s="31" t="s">
        <v>175</v>
      </c>
      <c r="F30" s="31" t="s">
        <v>19</v>
      </c>
      <c r="G30" s="31" t="s">
        <v>21</v>
      </c>
      <c r="H30" s="32">
        <v>640</v>
      </c>
      <c r="I30" s="58">
        <f t="shared" si="0"/>
        <v>643.86317907444663</v>
      </c>
      <c r="J30" s="32">
        <v>126</v>
      </c>
      <c r="K30" s="58">
        <f t="shared" si="1"/>
        <v>396.22641509433964</v>
      </c>
      <c r="L30" s="32">
        <v>298</v>
      </c>
      <c r="M30" s="58">
        <f t="shared" si="2"/>
        <v>301.31445904954501</v>
      </c>
      <c r="N30" s="26">
        <v>1064</v>
      </c>
      <c r="Q30" s="61">
        <v>12</v>
      </c>
      <c r="R30" s="25" t="s">
        <v>44</v>
      </c>
      <c r="S30" s="62" t="e">
        <f t="array" ref="S30">SUM(LARGE(IF(Klub=$R30,T1_NOR,""),{1;2;3}))</f>
        <v>#NUM!</v>
      </c>
      <c r="T30" s="62" t="e">
        <f t="array" ref="T30">SUM(LARGE(IF(Klub=$R30,T2_NOR,""),{1;2;3}))</f>
        <v>#NUM!</v>
      </c>
      <c r="U30" s="62" t="e">
        <f t="array" ref="U30">SUM(LARGE(IF(Klub=$R30,T3_NOR,""),{1;2;3}))</f>
        <v>#NUM!</v>
      </c>
      <c r="V30" s="63" t="e">
        <f t="shared" si="3"/>
        <v>#NUM!</v>
      </c>
    </row>
    <row r="31" spans="1:22" x14ac:dyDescent="0.25">
      <c r="A31" s="30">
        <v>13</v>
      </c>
      <c r="B31" s="31">
        <v>7</v>
      </c>
      <c r="C31" s="31" t="s">
        <v>22</v>
      </c>
      <c r="D31" s="25" t="s">
        <v>162</v>
      </c>
      <c r="E31" s="31" t="s">
        <v>175</v>
      </c>
      <c r="F31" s="31" t="s">
        <v>327</v>
      </c>
      <c r="G31" s="31"/>
      <c r="H31" s="32">
        <v>500</v>
      </c>
      <c r="I31" s="58">
        <f t="shared" si="0"/>
        <v>503.01810865191146</v>
      </c>
      <c r="J31" s="32">
        <v>230</v>
      </c>
      <c r="K31" s="58">
        <f t="shared" si="1"/>
        <v>723.27044025157238</v>
      </c>
      <c r="L31" s="32">
        <v>318</v>
      </c>
      <c r="M31" s="58">
        <f t="shared" si="2"/>
        <v>321.53690596562183</v>
      </c>
      <c r="N31" s="26">
        <v>1048</v>
      </c>
      <c r="Q31" s="61">
        <v>13</v>
      </c>
      <c r="R31" s="25" t="s">
        <v>297</v>
      </c>
      <c r="S31" s="62" t="e">
        <f t="array" ref="S31">SUM(LARGE(IF(Klub=$R31,T1_NOR,""),{1;2;3}))</f>
        <v>#NUM!</v>
      </c>
      <c r="T31" s="62" t="e">
        <f t="array" ref="T31">SUM(LARGE(IF(Klub=$R31,T2_NOR,""),{1;2;3}))</f>
        <v>#NUM!</v>
      </c>
      <c r="U31" s="62" t="e">
        <f t="array" ref="U31">SUM(LARGE(IF(Klub=$R31,T3_NOR,""),{1;2;3}))</f>
        <v>#NUM!</v>
      </c>
      <c r="V31" s="63" t="e">
        <f t="shared" si="3"/>
        <v>#NUM!</v>
      </c>
    </row>
    <row r="32" spans="1:22" x14ac:dyDescent="0.25">
      <c r="A32" s="30">
        <v>14</v>
      </c>
      <c r="B32" s="31">
        <v>540631</v>
      </c>
      <c r="C32" s="31" t="s">
        <v>98</v>
      </c>
      <c r="D32" s="25" t="s">
        <v>160</v>
      </c>
      <c r="E32" s="31" t="s">
        <v>175</v>
      </c>
      <c r="F32" s="31" t="s">
        <v>328</v>
      </c>
      <c r="G32" s="31"/>
      <c r="H32" s="32">
        <v>61</v>
      </c>
      <c r="I32" s="58">
        <f t="shared" si="0"/>
        <v>61.368209255533202</v>
      </c>
      <c r="J32" s="32">
        <v>253</v>
      </c>
      <c r="K32" s="58">
        <f t="shared" si="1"/>
        <v>795.59748427672957</v>
      </c>
      <c r="L32" s="32">
        <v>632</v>
      </c>
      <c r="M32" s="58">
        <f t="shared" si="2"/>
        <v>639.02932254802829</v>
      </c>
      <c r="N32" s="26">
        <v>946</v>
      </c>
    </row>
    <row r="33" spans="1:14" x14ac:dyDescent="0.25">
      <c r="A33" s="30">
        <v>15</v>
      </c>
      <c r="B33" s="31">
        <v>6</v>
      </c>
      <c r="C33" s="31" t="s">
        <v>110</v>
      </c>
      <c r="D33" s="25" t="s">
        <v>164</v>
      </c>
      <c r="E33" s="31" t="s">
        <v>175</v>
      </c>
      <c r="F33" s="31" t="s">
        <v>61</v>
      </c>
      <c r="G33" s="31" t="s">
        <v>266</v>
      </c>
      <c r="H33" s="32">
        <v>608</v>
      </c>
      <c r="I33" s="58">
        <f t="shared" si="0"/>
        <v>611.6700201207243</v>
      </c>
      <c r="J33" s="32">
        <v>34</v>
      </c>
      <c r="K33" s="58">
        <f t="shared" si="1"/>
        <v>106.91823899371069</v>
      </c>
      <c r="L33" s="32">
        <v>261</v>
      </c>
      <c r="M33" s="58">
        <f t="shared" si="2"/>
        <v>263.90293225480281</v>
      </c>
      <c r="N33" s="26">
        <v>903</v>
      </c>
    </row>
    <row r="34" spans="1:14" x14ac:dyDescent="0.25">
      <c r="A34" s="30">
        <v>16</v>
      </c>
      <c r="B34" s="31">
        <v>568</v>
      </c>
      <c r="C34" s="31" t="s">
        <v>96</v>
      </c>
      <c r="D34" s="25" t="s">
        <v>161</v>
      </c>
      <c r="E34" s="31" t="s">
        <v>175</v>
      </c>
      <c r="F34" s="31" t="s">
        <v>111</v>
      </c>
      <c r="G34" s="31" t="s">
        <v>210</v>
      </c>
      <c r="H34" s="32">
        <v>490</v>
      </c>
      <c r="I34" s="58">
        <f t="shared" si="0"/>
        <v>492.95774647887322</v>
      </c>
      <c r="J34" s="32">
        <v>92</v>
      </c>
      <c r="K34" s="58">
        <f t="shared" si="1"/>
        <v>289.30817610062894</v>
      </c>
      <c r="L34" s="32">
        <v>280</v>
      </c>
      <c r="M34" s="58">
        <f t="shared" si="2"/>
        <v>283.11425682507581</v>
      </c>
      <c r="N34" s="26">
        <v>862</v>
      </c>
    </row>
    <row r="35" spans="1:14" x14ac:dyDescent="0.25">
      <c r="A35" s="30">
        <v>17</v>
      </c>
      <c r="B35" s="31">
        <v>602</v>
      </c>
      <c r="C35" s="31" t="s">
        <v>287</v>
      </c>
      <c r="D35" s="25" t="s">
        <v>166</v>
      </c>
      <c r="E35" s="31" t="s">
        <v>175</v>
      </c>
      <c r="F35" s="31" t="s">
        <v>279</v>
      </c>
      <c r="G35" s="31"/>
      <c r="H35" s="32">
        <v>352</v>
      </c>
      <c r="I35" s="58">
        <f t="shared" si="0"/>
        <v>354.12474849094565</v>
      </c>
      <c r="J35" s="32">
        <v>185</v>
      </c>
      <c r="K35" s="58">
        <f t="shared" si="1"/>
        <v>581.76100628930817</v>
      </c>
      <c r="L35" s="32">
        <v>316</v>
      </c>
      <c r="M35" s="58">
        <f t="shared" si="2"/>
        <v>319.51466127401414</v>
      </c>
      <c r="N35" s="26">
        <v>853</v>
      </c>
    </row>
    <row r="36" spans="1:14" ht="21" x14ac:dyDescent="0.25">
      <c r="A36" s="30">
        <v>18</v>
      </c>
      <c r="B36" s="31">
        <v>748</v>
      </c>
      <c r="C36" s="31" t="s">
        <v>45</v>
      </c>
      <c r="D36" s="25" t="s">
        <v>163</v>
      </c>
      <c r="E36" s="31" t="s">
        <v>175</v>
      </c>
      <c r="F36" s="31" t="s">
        <v>177</v>
      </c>
      <c r="G36" s="31"/>
      <c r="H36" s="32">
        <v>223</v>
      </c>
      <c r="I36" s="58">
        <f t="shared" si="0"/>
        <v>224.34607645875252</v>
      </c>
      <c r="J36" s="32">
        <v>177</v>
      </c>
      <c r="K36" s="58">
        <f t="shared" si="1"/>
        <v>556.60377358490564</v>
      </c>
      <c r="L36" s="32">
        <v>450</v>
      </c>
      <c r="M36" s="58">
        <f t="shared" si="2"/>
        <v>455.00505561172901</v>
      </c>
      <c r="N36" s="26">
        <v>850</v>
      </c>
    </row>
    <row r="37" spans="1:14" ht="21" x14ac:dyDescent="0.25">
      <c r="A37" s="30">
        <v>19</v>
      </c>
      <c r="B37" s="31">
        <v>24</v>
      </c>
      <c r="C37" s="31" t="s">
        <v>74</v>
      </c>
      <c r="D37" s="25" t="s">
        <v>160</v>
      </c>
      <c r="E37" s="31" t="s">
        <v>175</v>
      </c>
      <c r="F37" s="31" t="s">
        <v>283</v>
      </c>
      <c r="G37" s="31" t="s">
        <v>75</v>
      </c>
      <c r="H37" s="32">
        <v>367</v>
      </c>
      <c r="I37" s="58">
        <f t="shared" si="0"/>
        <v>369.21529175050301</v>
      </c>
      <c r="J37" s="32">
        <v>131</v>
      </c>
      <c r="K37" s="58">
        <f t="shared" si="1"/>
        <v>411.9496855345912</v>
      </c>
      <c r="L37" s="32">
        <v>298</v>
      </c>
      <c r="M37" s="58">
        <f t="shared" si="2"/>
        <v>301.31445904954501</v>
      </c>
      <c r="N37" s="26">
        <v>796</v>
      </c>
    </row>
    <row r="38" spans="1:14" x14ac:dyDescent="0.25">
      <c r="A38" s="30">
        <v>20</v>
      </c>
      <c r="B38" s="31">
        <v>36030</v>
      </c>
      <c r="C38" s="31" t="s">
        <v>278</v>
      </c>
      <c r="D38" s="25" t="s">
        <v>299</v>
      </c>
      <c r="E38" s="31" t="s">
        <v>175</v>
      </c>
      <c r="F38" s="31" t="s">
        <v>279</v>
      </c>
      <c r="G38" s="31" t="s">
        <v>280</v>
      </c>
      <c r="H38" s="32">
        <v>169</v>
      </c>
      <c r="I38" s="58">
        <f t="shared" si="0"/>
        <v>170.02012072434607</v>
      </c>
      <c r="J38" s="32">
        <v>106</v>
      </c>
      <c r="K38" s="58">
        <f t="shared" si="1"/>
        <v>333.33333333333331</v>
      </c>
      <c r="L38" s="32">
        <v>403</v>
      </c>
      <c r="M38" s="58">
        <f t="shared" si="2"/>
        <v>407.48230535894845</v>
      </c>
      <c r="N38" s="26">
        <v>678</v>
      </c>
    </row>
    <row r="39" spans="1:14" x14ac:dyDescent="0.25">
      <c r="A39" s="30">
        <v>23</v>
      </c>
      <c r="B39" s="31">
        <v>37</v>
      </c>
      <c r="C39" s="31" t="s">
        <v>58</v>
      </c>
      <c r="D39" s="25" t="s">
        <v>166</v>
      </c>
      <c r="E39" s="31" t="s">
        <v>175</v>
      </c>
      <c r="F39" s="31" t="s">
        <v>329</v>
      </c>
      <c r="G39" s="31" t="s">
        <v>288</v>
      </c>
      <c r="H39" s="32">
        <v>381</v>
      </c>
      <c r="I39" s="58">
        <f t="shared" si="0"/>
        <v>383.29979879275652</v>
      </c>
      <c r="J39" s="32">
        <v>34</v>
      </c>
      <c r="K39" s="58">
        <f t="shared" si="1"/>
        <v>106.91823899371069</v>
      </c>
      <c r="L39" s="32"/>
      <c r="M39" s="58">
        <f t="shared" si="2"/>
        <v>0</v>
      </c>
      <c r="N39" s="26">
        <v>415</v>
      </c>
    </row>
    <row r="40" spans="1:14" x14ac:dyDescent="0.25">
      <c r="A40" s="30">
        <v>24</v>
      </c>
      <c r="B40" s="31">
        <v>474</v>
      </c>
      <c r="C40" s="31" t="s">
        <v>116</v>
      </c>
      <c r="D40" s="25" t="s">
        <v>166</v>
      </c>
      <c r="E40" s="31" t="s">
        <v>175</v>
      </c>
      <c r="F40" s="31" t="s">
        <v>117</v>
      </c>
      <c r="G40" s="31"/>
      <c r="H40" s="32">
        <v>100</v>
      </c>
      <c r="I40" s="58">
        <f t="shared" si="0"/>
        <v>100.6036217303823</v>
      </c>
      <c r="J40" s="32">
        <v>124</v>
      </c>
      <c r="K40" s="58">
        <f t="shared" si="1"/>
        <v>389.93710691823901</v>
      </c>
      <c r="L40" s="32">
        <v>142</v>
      </c>
      <c r="M40" s="58">
        <f t="shared" si="2"/>
        <v>143.57937310414559</v>
      </c>
      <c r="N40" s="26">
        <v>366</v>
      </c>
    </row>
    <row r="41" spans="1:14" ht="21" x14ac:dyDescent="0.25">
      <c r="A41" s="30">
        <v>25</v>
      </c>
      <c r="B41" s="31">
        <v>1905</v>
      </c>
      <c r="C41" s="31" t="s">
        <v>330</v>
      </c>
      <c r="D41" s="25" t="s">
        <v>166</v>
      </c>
      <c r="E41" s="31" t="s">
        <v>175</v>
      </c>
      <c r="F41" s="31" t="s">
        <v>331</v>
      </c>
      <c r="G41" s="31"/>
      <c r="H41" s="32">
        <v>85</v>
      </c>
      <c r="I41" s="58">
        <f t="shared" si="0"/>
        <v>85.513078470824951</v>
      </c>
      <c r="J41" s="32">
        <v>102</v>
      </c>
      <c r="K41" s="58">
        <f t="shared" si="1"/>
        <v>320.75471698113205</v>
      </c>
      <c r="L41" s="32">
        <v>145</v>
      </c>
      <c r="M41" s="58">
        <f t="shared" si="2"/>
        <v>146.61274014155714</v>
      </c>
      <c r="N41" s="26">
        <v>332</v>
      </c>
    </row>
    <row r="42" spans="1:14" hidden="1" x14ac:dyDescent="0.25">
      <c r="H42" s="3">
        <f>MAX(H19:H41)</f>
        <v>994</v>
      </c>
      <c r="I42" s="32"/>
      <c r="J42" s="3">
        <f>MAX(J19:J41)</f>
        <v>318</v>
      </c>
      <c r="L42" s="3">
        <f>MAX(L19:L41)</f>
        <v>989</v>
      </c>
    </row>
    <row r="43" spans="1:14" hidden="1" x14ac:dyDescent="0.25">
      <c r="D43" s="25" t="s">
        <v>165</v>
      </c>
    </row>
    <row r="44" spans="1:14" hidden="1" x14ac:dyDescent="0.25">
      <c r="D44" s="25" t="s">
        <v>165</v>
      </c>
    </row>
    <row r="45" spans="1:14" hidden="1" x14ac:dyDescent="0.25">
      <c r="D45" s="25" t="s">
        <v>426</v>
      </c>
    </row>
    <row r="46" spans="1:14" hidden="1" x14ac:dyDescent="0.25">
      <c r="D46" s="25" t="s">
        <v>426</v>
      </c>
    </row>
    <row r="47" spans="1:14" hidden="1" x14ac:dyDescent="0.25">
      <c r="D47" s="25" t="s">
        <v>163</v>
      </c>
    </row>
    <row r="48" spans="1:14" hidden="1" x14ac:dyDescent="0.25">
      <c r="D48" s="25" t="s">
        <v>299</v>
      </c>
    </row>
    <row r="49" spans="4:4" hidden="1" x14ac:dyDescent="0.25">
      <c r="D49" s="25" t="s">
        <v>299</v>
      </c>
    </row>
    <row r="50" spans="4:4" hidden="1" x14ac:dyDescent="0.25"/>
    <row r="51" spans="4:4" hidden="1" x14ac:dyDescent="0.25"/>
  </sheetData>
  <autoFilter ref="A18:N49"/>
  <mergeCells count="6">
    <mergeCell ref="A11:C11"/>
    <mergeCell ref="A3:J3"/>
    <mergeCell ref="A1:D1"/>
    <mergeCell ref="A5:D5"/>
    <mergeCell ref="A7:E7"/>
    <mergeCell ref="A9:E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V51"/>
  <sheetViews>
    <sheetView topLeftCell="A7" workbookViewId="0">
      <selection activeCell="E57" sqref="E57"/>
    </sheetView>
  </sheetViews>
  <sheetFormatPr defaultRowHeight="15" x14ac:dyDescent="0.25"/>
  <cols>
    <col min="1" max="1" width="9.28515625" bestFit="1" customWidth="1"/>
    <col min="2" max="2" width="10.140625" bestFit="1" customWidth="1"/>
    <col min="3" max="3" width="16.7109375" customWidth="1"/>
    <col min="4" max="4" width="15.42578125" customWidth="1"/>
    <col min="6" max="6" width="26.7109375" customWidth="1"/>
    <col min="7" max="7" width="39.7109375" customWidth="1"/>
    <col min="8" max="8" width="4" style="1" bestFit="1" customWidth="1"/>
    <col min="9" max="9" width="9.28515625" style="1" customWidth="1"/>
    <col min="10" max="10" width="5" style="1" bestFit="1" customWidth="1"/>
    <col min="11" max="11" width="9.28515625" style="1" customWidth="1"/>
    <col min="12" max="12" width="4" style="1" bestFit="1" customWidth="1"/>
    <col min="13" max="13" width="9.28515625" style="1" customWidth="1"/>
    <col min="14" max="14" width="9.28515625" style="1" bestFit="1" customWidth="1"/>
    <col min="18" max="18" width="13.42578125" customWidth="1"/>
  </cols>
  <sheetData>
    <row r="1" spans="1:5" x14ac:dyDescent="0.25">
      <c r="A1" s="123" t="s">
        <v>429</v>
      </c>
      <c r="B1" s="123"/>
      <c r="C1" s="123"/>
      <c r="D1" s="123"/>
      <c r="E1" s="123"/>
    </row>
    <row r="2" spans="1:5" x14ac:dyDescent="0.25">
      <c r="A2" s="70"/>
      <c r="B2" s="40"/>
      <c r="C2" s="40"/>
      <c r="D2" s="40"/>
      <c r="E2" s="40"/>
    </row>
    <row r="3" spans="1:5" ht="22.5" x14ac:dyDescent="0.25">
      <c r="A3" s="124" t="s">
        <v>430</v>
      </c>
      <c r="B3" s="124"/>
      <c r="C3" s="124"/>
      <c r="D3" s="124"/>
      <c r="E3" s="124"/>
    </row>
    <row r="4" spans="1:5" x14ac:dyDescent="0.25">
      <c r="A4" s="70"/>
      <c r="B4" s="40"/>
      <c r="C4" s="40"/>
      <c r="D4" s="40"/>
      <c r="E4" s="40"/>
    </row>
    <row r="5" spans="1:5" x14ac:dyDescent="0.25">
      <c r="A5" s="125" t="s">
        <v>431</v>
      </c>
      <c r="B5" s="125"/>
      <c r="C5" s="125"/>
      <c r="D5" s="125"/>
      <c r="E5" s="40"/>
    </row>
    <row r="6" spans="1:5" x14ac:dyDescent="0.25">
      <c r="A6" s="70"/>
      <c r="B6" s="40"/>
      <c r="C6" s="40"/>
      <c r="D6" s="40"/>
      <c r="E6" s="40"/>
    </row>
    <row r="7" spans="1:5" ht="22.5" x14ac:dyDescent="0.25">
      <c r="A7" s="124" t="s">
        <v>432</v>
      </c>
      <c r="B7" s="124"/>
      <c r="C7" s="124"/>
      <c r="D7" s="124"/>
      <c r="E7" s="124"/>
    </row>
    <row r="8" spans="1:5" x14ac:dyDescent="0.25">
      <c r="A8" s="70"/>
      <c r="B8" s="40"/>
      <c r="C8" s="40"/>
      <c r="D8" s="40"/>
      <c r="E8" s="40"/>
    </row>
    <row r="9" spans="1:5" ht="17.25" x14ac:dyDescent="0.25">
      <c r="A9" s="126" t="s">
        <v>1</v>
      </c>
      <c r="B9" s="126"/>
      <c r="C9" s="126"/>
      <c r="D9" s="40"/>
      <c r="E9" s="40"/>
    </row>
    <row r="10" spans="1:5" x14ac:dyDescent="0.25">
      <c r="A10" s="70"/>
      <c r="B10" s="40"/>
      <c r="C10" s="40"/>
      <c r="D10" s="40"/>
      <c r="E10" s="40"/>
    </row>
    <row r="11" spans="1:5" ht="21" customHeight="1" x14ac:dyDescent="0.25">
      <c r="A11" s="116" t="s">
        <v>252</v>
      </c>
      <c r="B11" s="116"/>
      <c r="C11" s="76"/>
      <c r="D11" s="76"/>
      <c r="E11" s="76"/>
    </row>
    <row r="12" spans="1:5" x14ac:dyDescent="0.25">
      <c r="A12" s="77"/>
      <c r="B12" s="76"/>
      <c r="C12" s="76"/>
      <c r="D12" s="76"/>
      <c r="E12" s="76"/>
    </row>
    <row r="13" spans="1:5" x14ac:dyDescent="0.25">
      <c r="A13" s="75" t="s">
        <v>2</v>
      </c>
      <c r="B13" s="75" t="s">
        <v>3</v>
      </c>
      <c r="C13" s="75" t="s">
        <v>4</v>
      </c>
      <c r="D13" s="75"/>
      <c r="E13" s="54"/>
    </row>
    <row r="14" spans="1:5" ht="21" x14ac:dyDescent="0.25">
      <c r="A14" s="74" t="s">
        <v>433</v>
      </c>
      <c r="B14" s="74" t="s">
        <v>434</v>
      </c>
      <c r="C14" s="74" t="s">
        <v>435</v>
      </c>
      <c r="D14" s="74"/>
      <c r="E14" s="54"/>
    </row>
    <row r="15" spans="1:5" ht="21" x14ac:dyDescent="0.25">
      <c r="A15" s="74" t="s">
        <v>436</v>
      </c>
      <c r="B15" s="74" t="s">
        <v>437</v>
      </c>
      <c r="C15" s="74" t="s">
        <v>438</v>
      </c>
      <c r="D15" s="74"/>
      <c r="E15" s="54"/>
    </row>
    <row r="16" spans="1:5" ht="21" x14ac:dyDescent="0.25">
      <c r="A16" s="74" t="s">
        <v>439</v>
      </c>
      <c r="B16" s="74" t="s">
        <v>440</v>
      </c>
      <c r="C16" s="74" t="s">
        <v>441</v>
      </c>
      <c r="D16" s="74"/>
      <c r="E16" s="54"/>
    </row>
    <row r="17" spans="1:22" x14ac:dyDescent="0.25">
      <c r="A17" s="74"/>
      <c r="B17" s="54"/>
      <c r="C17" s="54"/>
      <c r="D17" s="54"/>
      <c r="E17" s="54"/>
      <c r="F17" s="54"/>
      <c r="G17" s="54"/>
      <c r="H17" s="79"/>
      <c r="I17" s="79"/>
      <c r="J17" s="79"/>
      <c r="K17" s="79"/>
      <c r="L17" s="79"/>
      <c r="M17" s="79"/>
      <c r="N17" s="79"/>
      <c r="O17" s="54"/>
      <c r="P17" s="54"/>
      <c r="Q17" s="54"/>
    </row>
    <row r="18" spans="1:22" x14ac:dyDescent="0.25">
      <c r="A18" s="41" t="s">
        <v>7</v>
      </c>
      <c r="B18" s="41" t="s">
        <v>8</v>
      </c>
      <c r="C18" s="41" t="s">
        <v>9</v>
      </c>
      <c r="D18" s="41" t="s">
        <v>145</v>
      </c>
      <c r="E18" s="41" t="s">
        <v>173</v>
      </c>
      <c r="F18" s="41" t="s">
        <v>10</v>
      </c>
      <c r="G18" s="41" t="s">
        <v>11</v>
      </c>
      <c r="H18" s="26" t="s">
        <v>12</v>
      </c>
      <c r="I18" s="34" t="s">
        <v>311</v>
      </c>
      <c r="J18" s="26" t="s">
        <v>13</v>
      </c>
      <c r="K18" s="34" t="s">
        <v>427</v>
      </c>
      <c r="L18" s="26" t="s">
        <v>14</v>
      </c>
      <c r="M18" s="34" t="s">
        <v>428</v>
      </c>
      <c r="N18" s="26" t="s">
        <v>174</v>
      </c>
      <c r="O18" s="54"/>
      <c r="P18" s="54"/>
      <c r="Q18" s="61" t="s">
        <v>144</v>
      </c>
      <c r="R18" s="61" t="s">
        <v>145</v>
      </c>
      <c r="S18" s="61" t="s">
        <v>146</v>
      </c>
      <c r="T18" s="61" t="s">
        <v>147</v>
      </c>
      <c r="U18" s="61" t="s">
        <v>148</v>
      </c>
      <c r="V18" s="61" t="s">
        <v>92</v>
      </c>
    </row>
    <row r="19" spans="1:22" x14ac:dyDescent="0.25">
      <c r="A19" s="31">
        <v>1</v>
      </c>
      <c r="B19" s="31">
        <v>523</v>
      </c>
      <c r="C19" s="31" t="s">
        <v>53</v>
      </c>
      <c r="D19" s="25" t="s">
        <v>162</v>
      </c>
      <c r="E19" s="31" t="s">
        <v>265</v>
      </c>
      <c r="F19" s="31" t="s">
        <v>262</v>
      </c>
      <c r="G19" s="78" t="s">
        <v>208</v>
      </c>
      <c r="H19" s="32">
        <v>581</v>
      </c>
      <c r="I19" s="58">
        <f>H19*1000/970</f>
        <v>598.96907216494844</v>
      </c>
      <c r="J19" s="32">
        <v>1000</v>
      </c>
      <c r="K19" s="35">
        <f>J19*1000/1000</f>
        <v>1000</v>
      </c>
      <c r="L19" s="32">
        <v>994</v>
      </c>
      <c r="M19" s="58">
        <f>L19*1000/994</f>
        <v>1000</v>
      </c>
      <c r="N19" s="26">
        <v>2575</v>
      </c>
      <c r="O19" s="54"/>
      <c r="P19" s="54"/>
      <c r="Q19" s="61">
        <v>1</v>
      </c>
      <c r="R19" s="25" t="s">
        <v>426</v>
      </c>
      <c r="S19" s="62">
        <f t="array" ref="S19">SUM(LARGE(IF(Klub=$R19,T1_NOR,""),{1;2;3}))</f>
        <v>0</v>
      </c>
      <c r="T19" s="62">
        <f t="array" ref="T19">SUM(LARGE(IF(Klub=$R19,T2_NOR,""),{1;2;3}))</f>
        <v>872</v>
      </c>
      <c r="U19" s="62">
        <f t="array" ref="U19">SUM(LARGE(IF(Klub=$R19,T3_NOR,""),{1;2;3}))</f>
        <v>800.80482897384309</v>
      </c>
      <c r="V19" s="63">
        <f>SUM(S19:U19)</f>
        <v>1672.8048289738431</v>
      </c>
    </row>
    <row r="20" spans="1:22" x14ac:dyDescent="0.25">
      <c r="A20" s="31">
        <v>2</v>
      </c>
      <c r="B20" s="31">
        <v>5</v>
      </c>
      <c r="C20" s="31" t="s">
        <v>25</v>
      </c>
      <c r="D20" s="25" t="s">
        <v>160</v>
      </c>
      <c r="E20" s="31" t="s">
        <v>265</v>
      </c>
      <c r="F20" s="31" t="s">
        <v>19</v>
      </c>
      <c r="G20" s="31" t="s">
        <v>442</v>
      </c>
      <c r="H20" s="32">
        <v>564</v>
      </c>
      <c r="I20" s="58">
        <f t="shared" ref="I20:I43" si="0">H20*1000/970</f>
        <v>581.4432989690722</v>
      </c>
      <c r="J20" s="32">
        <v>738</v>
      </c>
      <c r="K20" s="35">
        <f t="shared" ref="K20:K43" si="1">J20*1000/1000</f>
        <v>738</v>
      </c>
      <c r="L20" s="32">
        <v>901</v>
      </c>
      <c r="M20" s="58">
        <f t="shared" ref="M20:M43" si="2">L20*1000/994</f>
        <v>906.43863179074447</v>
      </c>
      <c r="N20" s="26">
        <v>2203</v>
      </c>
      <c r="O20" s="54"/>
      <c r="P20" s="54"/>
      <c r="Q20" s="61">
        <v>2</v>
      </c>
      <c r="R20" s="25" t="s">
        <v>161</v>
      </c>
      <c r="S20" s="62">
        <f t="array" ref="S20">SUM(LARGE(IF(Klub=$R20,T1_NOR,""),{1;2;3}))</f>
        <v>531.95876288659792</v>
      </c>
      <c r="T20" s="62">
        <f t="array" ref="T20">SUM(LARGE(IF(Klub=$R20,T2_NOR,""),{1;2;3}))</f>
        <v>397</v>
      </c>
      <c r="U20" s="62">
        <f t="array" ref="U20">SUM(LARGE(IF(Klub=$R20,T3_NOR,""),{1;2;3}))</f>
        <v>2083.5010060362169</v>
      </c>
      <c r="V20" s="63">
        <f t="shared" ref="V20:V31" si="3">SUM(S20:U20)</f>
        <v>3012.4597689228149</v>
      </c>
    </row>
    <row r="21" spans="1:22" x14ac:dyDescent="0.25">
      <c r="A21" s="31">
        <v>3</v>
      </c>
      <c r="B21" s="31">
        <v>124</v>
      </c>
      <c r="C21" s="31" t="s">
        <v>125</v>
      </c>
      <c r="D21" s="25" t="s">
        <v>160</v>
      </c>
      <c r="E21" s="31" t="s">
        <v>265</v>
      </c>
      <c r="F21" s="31" t="s">
        <v>39</v>
      </c>
      <c r="G21" s="31"/>
      <c r="H21" s="32">
        <v>516</v>
      </c>
      <c r="I21" s="58">
        <f t="shared" si="0"/>
        <v>531.95876288659792</v>
      </c>
      <c r="J21" s="32">
        <v>810</v>
      </c>
      <c r="K21" s="35">
        <f t="shared" si="1"/>
        <v>810</v>
      </c>
      <c r="L21" s="32">
        <v>873</v>
      </c>
      <c r="M21" s="58">
        <f t="shared" si="2"/>
        <v>878.26961770623745</v>
      </c>
      <c r="N21" s="26">
        <v>2199</v>
      </c>
      <c r="O21" s="54"/>
      <c r="P21" s="54"/>
      <c r="Q21" s="61">
        <v>3</v>
      </c>
      <c r="R21" s="25" t="s">
        <v>165</v>
      </c>
      <c r="S21" s="62">
        <f t="array" ref="S21">SUM(LARGE(IF(Klub=$R21,T1_NOR,""),{1;2;3}))</f>
        <v>1000</v>
      </c>
      <c r="T21" s="62">
        <f t="array" ref="T21">SUM(LARGE(IF(Klub=$R21,T2_NOR,""),{1;2;3}))</f>
        <v>0</v>
      </c>
      <c r="U21" s="62">
        <f t="array" ref="U21">SUM(LARGE(IF(Klub=$R21,T3_NOR,""),{1;2;3}))</f>
        <v>991.95171026156936</v>
      </c>
      <c r="V21" s="63">
        <f t="shared" si="3"/>
        <v>1991.9517102615694</v>
      </c>
    </row>
    <row r="22" spans="1:22" x14ac:dyDescent="0.25">
      <c r="A22" s="31">
        <v>5</v>
      </c>
      <c r="B22" s="31">
        <v>511</v>
      </c>
      <c r="C22" s="31" t="s">
        <v>130</v>
      </c>
      <c r="D22" s="25" t="s">
        <v>160</v>
      </c>
      <c r="E22" s="31" t="s">
        <v>265</v>
      </c>
      <c r="F22" s="31" t="s">
        <v>443</v>
      </c>
      <c r="G22" s="31"/>
      <c r="H22" s="32">
        <v>512</v>
      </c>
      <c r="I22" s="58">
        <f t="shared" si="0"/>
        <v>527.8350515463917</v>
      </c>
      <c r="J22" s="32">
        <v>605</v>
      </c>
      <c r="K22" s="35">
        <f t="shared" si="1"/>
        <v>605</v>
      </c>
      <c r="L22" s="32">
        <v>892</v>
      </c>
      <c r="M22" s="58">
        <f t="shared" si="2"/>
        <v>897.38430583501008</v>
      </c>
      <c r="N22" s="26">
        <v>2009</v>
      </c>
      <c r="O22" s="54"/>
      <c r="P22" s="54"/>
      <c r="Q22" s="61">
        <v>4</v>
      </c>
      <c r="R22" s="25" t="s">
        <v>162</v>
      </c>
      <c r="S22" s="62">
        <f t="array" ref="S22">SUM(LARGE(IF(Klub=$R22,T1_NOR,""),{1;2;3}))</f>
        <v>598.96907216494844</v>
      </c>
      <c r="T22" s="62">
        <f t="array" ref="T22">SUM(LARGE(IF(Klub=$R22,T2_NOR,""),{1;2;3}))</f>
        <v>1774</v>
      </c>
      <c r="U22" s="62">
        <f t="array" ref="U22">SUM(LARGE(IF(Klub=$R22,T3_NOR,""),{1;2;3}))</f>
        <v>1174.0442655935612</v>
      </c>
      <c r="V22" s="63">
        <f t="shared" si="3"/>
        <v>3547.0133377585098</v>
      </c>
    </row>
    <row r="23" spans="1:22" x14ac:dyDescent="0.25">
      <c r="A23" s="31">
        <v>6</v>
      </c>
      <c r="B23" s="31">
        <v>217</v>
      </c>
      <c r="C23" s="31" t="s">
        <v>50</v>
      </c>
      <c r="D23" s="25" t="s">
        <v>299</v>
      </c>
      <c r="E23" s="31" t="s">
        <v>265</v>
      </c>
      <c r="F23" s="31" t="s">
        <v>61</v>
      </c>
      <c r="G23" s="31"/>
      <c r="H23" s="32">
        <v>962</v>
      </c>
      <c r="I23" s="58">
        <f t="shared" si="0"/>
        <v>991.75257731958766</v>
      </c>
      <c r="J23" s="32">
        <v>859</v>
      </c>
      <c r="K23" s="35">
        <f t="shared" si="1"/>
        <v>859</v>
      </c>
      <c r="L23" s="32">
        <v>181</v>
      </c>
      <c r="M23" s="58">
        <f t="shared" si="2"/>
        <v>182.09255533199195</v>
      </c>
      <c r="N23" s="26">
        <v>2002</v>
      </c>
      <c r="O23" s="54"/>
      <c r="P23" s="54"/>
      <c r="Q23" s="61">
        <v>5</v>
      </c>
      <c r="R23" s="25" t="s">
        <v>163</v>
      </c>
      <c r="S23" s="62">
        <f t="array" ref="S23">SUM(LARGE(IF(Klub=$R23,T1_NOR,""),{1;2;3}))</f>
        <v>534.02061855670104</v>
      </c>
      <c r="T23" s="62">
        <f t="array" ref="T23">SUM(LARGE(IF(Klub=$R23,T2_NOR,""),{1;2;3}))</f>
        <v>407</v>
      </c>
      <c r="U23" s="62">
        <f t="array" ref="U23">SUM(LARGE(IF(Klub=$R23,T3_NOR,""),{1;2;3}))</f>
        <v>175.05030181086519</v>
      </c>
      <c r="V23" s="63">
        <f t="shared" si="3"/>
        <v>1116.0709203675663</v>
      </c>
    </row>
    <row r="24" spans="1:22" x14ac:dyDescent="0.25">
      <c r="A24" s="31">
        <v>7</v>
      </c>
      <c r="B24" s="31">
        <v>378</v>
      </c>
      <c r="C24" s="31" t="s">
        <v>35</v>
      </c>
      <c r="D24" s="25" t="s">
        <v>165</v>
      </c>
      <c r="E24" s="31" t="s">
        <v>265</v>
      </c>
      <c r="F24" s="31" t="s">
        <v>262</v>
      </c>
      <c r="G24" s="31"/>
      <c r="H24" s="32">
        <v>970</v>
      </c>
      <c r="I24" s="58">
        <f t="shared" si="0"/>
        <v>1000</v>
      </c>
      <c r="J24" s="32"/>
      <c r="K24" s="35">
        <f t="shared" si="1"/>
        <v>0</v>
      </c>
      <c r="L24" s="32">
        <v>986</v>
      </c>
      <c r="M24" s="58">
        <f t="shared" si="2"/>
        <v>991.95171026156936</v>
      </c>
      <c r="N24" s="26">
        <v>1956</v>
      </c>
      <c r="O24" s="54"/>
      <c r="P24" s="54"/>
      <c r="Q24" s="61">
        <v>6</v>
      </c>
      <c r="R24" s="25" t="s">
        <v>160</v>
      </c>
      <c r="S24" s="62">
        <f t="array" ref="S24">SUM(LARGE(IF(Klub=$R24,T1_NOR,""),{1;2;3}))</f>
        <v>1738.1443298969073</v>
      </c>
      <c r="T24" s="62">
        <f t="array" ref="T24">SUM(LARGE(IF(Klub=$R24,T2_NOR,""),{1;2;3}))</f>
        <v>2365</v>
      </c>
      <c r="U24" s="62">
        <f t="array" ref="U24">SUM(LARGE(IF(Klub=$R24,T3_NOR,""),{1;2;3}))</f>
        <v>2682.0925553319921</v>
      </c>
      <c r="V24" s="63">
        <f t="shared" si="3"/>
        <v>6785.2368852288992</v>
      </c>
    </row>
    <row r="25" spans="1:22" x14ac:dyDescent="0.25">
      <c r="A25" s="31">
        <v>13</v>
      </c>
      <c r="B25" s="31">
        <v>140</v>
      </c>
      <c r="C25" s="31" t="s">
        <v>93</v>
      </c>
      <c r="D25" s="25" t="s">
        <v>160</v>
      </c>
      <c r="E25" s="31" t="s">
        <v>265</v>
      </c>
      <c r="F25" s="31" t="s">
        <v>27</v>
      </c>
      <c r="G25" s="31"/>
      <c r="H25" s="32">
        <v>542</v>
      </c>
      <c r="I25" s="58">
        <f t="shared" si="0"/>
        <v>558.76288659793818</v>
      </c>
      <c r="J25" s="32">
        <v>817</v>
      </c>
      <c r="K25" s="35">
        <f t="shared" si="1"/>
        <v>817</v>
      </c>
      <c r="L25" s="32">
        <v>403</v>
      </c>
      <c r="M25" s="58">
        <f t="shared" si="2"/>
        <v>405.43259557344066</v>
      </c>
      <c r="N25" s="26">
        <v>1762</v>
      </c>
      <c r="O25" s="54"/>
      <c r="P25" s="54"/>
      <c r="Q25" s="61">
        <v>7</v>
      </c>
      <c r="R25" s="25" t="s">
        <v>164</v>
      </c>
      <c r="S25" s="62" t="e">
        <f t="array" ref="S25">SUM(LARGE(IF(Klub=$R25,T1_NOR,""),{1;2;3}))</f>
        <v>#NUM!</v>
      </c>
      <c r="T25" s="62" t="e">
        <f t="array" ref="T25">SUM(LARGE(IF(Klub=$R25,T2_NOR,""),{1;2;3}))</f>
        <v>#NUM!</v>
      </c>
      <c r="U25" s="62" t="e">
        <f t="array" ref="U25">SUM(LARGE(IF(Klub=$R25,T3_NOR,""),{1;2;3}))</f>
        <v>#NUM!</v>
      </c>
      <c r="V25" s="63" t="e">
        <f t="shared" si="3"/>
        <v>#NUM!</v>
      </c>
    </row>
    <row r="26" spans="1:22" x14ac:dyDescent="0.25">
      <c r="A26" s="31">
        <v>14</v>
      </c>
      <c r="B26" s="31">
        <v>148</v>
      </c>
      <c r="C26" s="31" t="s">
        <v>18</v>
      </c>
      <c r="D26" s="25" t="s">
        <v>426</v>
      </c>
      <c r="E26" s="31" t="s">
        <v>265</v>
      </c>
      <c r="F26" s="31" t="s">
        <v>260</v>
      </c>
      <c r="G26" s="31"/>
      <c r="H26" s="32">
        <v>0</v>
      </c>
      <c r="I26" s="58">
        <f t="shared" si="0"/>
        <v>0</v>
      </c>
      <c r="J26" s="32">
        <v>872</v>
      </c>
      <c r="K26" s="35">
        <f t="shared" si="1"/>
        <v>872</v>
      </c>
      <c r="L26" s="32">
        <v>796</v>
      </c>
      <c r="M26" s="58">
        <f t="shared" si="2"/>
        <v>800.80482897384309</v>
      </c>
      <c r="N26" s="26">
        <v>1668</v>
      </c>
      <c r="O26" s="54"/>
      <c r="P26" s="54"/>
      <c r="Q26" s="61">
        <v>8</v>
      </c>
      <c r="R26" s="25" t="s">
        <v>298</v>
      </c>
      <c r="S26" s="62" t="e">
        <f t="array" ref="S26">SUM(LARGE(IF(Klub=$R26,T1_NOR,""),{1;2;3}))</f>
        <v>#NUM!</v>
      </c>
      <c r="T26" s="62" t="e">
        <f t="array" ref="T26">SUM(LARGE(IF(Klub=$R26,T2_NOR,""),{1;2;3}))</f>
        <v>#NUM!</v>
      </c>
      <c r="U26" s="62" t="e">
        <f t="array" ref="U26">SUM(LARGE(IF(Klub=$R26,T3_NOR,""),{1;2;3}))</f>
        <v>#NUM!</v>
      </c>
      <c r="V26" s="63" t="e">
        <f t="shared" si="3"/>
        <v>#NUM!</v>
      </c>
    </row>
    <row r="27" spans="1:22" x14ac:dyDescent="0.25">
      <c r="A27" s="31">
        <v>17</v>
      </c>
      <c r="B27" s="31">
        <v>714</v>
      </c>
      <c r="C27" s="31" t="s">
        <v>131</v>
      </c>
      <c r="D27" s="25" t="s">
        <v>160</v>
      </c>
      <c r="E27" s="31" t="s">
        <v>265</v>
      </c>
      <c r="F27" s="31" t="s">
        <v>206</v>
      </c>
      <c r="G27" s="31"/>
      <c r="H27" s="32">
        <v>506</v>
      </c>
      <c r="I27" s="58">
        <f t="shared" si="0"/>
        <v>521.64948453608247</v>
      </c>
      <c r="J27" s="32">
        <v>0</v>
      </c>
      <c r="K27" s="35">
        <f t="shared" si="1"/>
        <v>0</v>
      </c>
      <c r="L27" s="32">
        <v>796</v>
      </c>
      <c r="M27" s="58">
        <f t="shared" si="2"/>
        <v>800.80482897384309</v>
      </c>
      <c r="N27" s="26">
        <v>1302</v>
      </c>
      <c r="O27" s="54"/>
      <c r="P27" s="54"/>
      <c r="Q27" s="61">
        <v>9</v>
      </c>
      <c r="R27" s="25" t="s">
        <v>233</v>
      </c>
      <c r="S27" s="62" t="e">
        <f t="array" ref="S27">SUM(LARGE(IF(Klub=$R27,T1_NOR,""),{1;2;3}))</f>
        <v>#NUM!</v>
      </c>
      <c r="T27" s="62" t="e">
        <f t="array" ref="T27">SUM(LARGE(IF(Klub=$R27,T2_NOR,""),{1;2;3}))</f>
        <v>#NUM!</v>
      </c>
      <c r="U27" s="62" t="e">
        <f t="array" ref="U27">SUM(LARGE(IF(Klub=$R27,T3_NOR,""),{1;2;3}))</f>
        <v>#NUM!</v>
      </c>
      <c r="V27" s="63" t="e">
        <f t="shared" si="3"/>
        <v>#NUM!</v>
      </c>
    </row>
    <row r="28" spans="1:22" x14ac:dyDescent="0.25">
      <c r="A28" s="31">
        <v>18</v>
      </c>
      <c r="B28" s="31">
        <v>17</v>
      </c>
      <c r="C28" s="31" t="s">
        <v>16</v>
      </c>
      <c r="D28" s="25" t="s">
        <v>161</v>
      </c>
      <c r="E28" s="31" t="s">
        <v>265</v>
      </c>
      <c r="F28" s="31" t="s">
        <v>19</v>
      </c>
      <c r="G28" s="31" t="s">
        <v>95</v>
      </c>
      <c r="H28" s="32">
        <v>0</v>
      </c>
      <c r="I28" s="58">
        <f t="shared" si="0"/>
        <v>0</v>
      </c>
      <c r="J28" s="32">
        <v>196</v>
      </c>
      <c r="K28" s="35">
        <f t="shared" si="1"/>
        <v>196</v>
      </c>
      <c r="L28" s="32">
        <v>994</v>
      </c>
      <c r="M28" s="58">
        <f t="shared" si="2"/>
        <v>1000</v>
      </c>
      <c r="N28" s="26">
        <v>1190</v>
      </c>
      <c r="O28" s="54"/>
      <c r="P28" s="54"/>
      <c r="Q28" s="61">
        <v>10</v>
      </c>
      <c r="R28" s="25" t="s">
        <v>166</v>
      </c>
      <c r="S28" s="62" t="e">
        <f t="array" ref="S28">SUM(LARGE(IF(Klub=$R28,T1_NOR,""),{1;2;3}))</f>
        <v>#NUM!</v>
      </c>
      <c r="T28" s="62" t="e">
        <f t="array" ref="T28">SUM(LARGE(IF(Klub=$R28,T2_NOR,""),{1;2;3}))</f>
        <v>#NUM!</v>
      </c>
      <c r="U28" s="62" t="e">
        <f t="array" ref="U28">SUM(LARGE(IF(Klub=$R28,T3_NOR,""),{1;2;3}))</f>
        <v>#NUM!</v>
      </c>
      <c r="V28" s="63" t="e">
        <f t="shared" si="3"/>
        <v>#NUM!</v>
      </c>
    </row>
    <row r="29" spans="1:22" x14ac:dyDescent="0.25">
      <c r="A29" s="31">
        <v>19</v>
      </c>
      <c r="B29" s="31">
        <v>81</v>
      </c>
      <c r="C29" s="31" t="s">
        <v>40</v>
      </c>
      <c r="D29" s="25" t="s">
        <v>160</v>
      </c>
      <c r="E29" s="31" t="s">
        <v>265</v>
      </c>
      <c r="F29" s="31" t="s">
        <v>19</v>
      </c>
      <c r="G29" s="31" t="s">
        <v>41</v>
      </c>
      <c r="H29" s="32">
        <v>580</v>
      </c>
      <c r="I29" s="58">
        <f t="shared" si="0"/>
        <v>597.93814432989689</v>
      </c>
      <c r="J29" s="32">
        <v>194</v>
      </c>
      <c r="K29" s="35">
        <f t="shared" si="1"/>
        <v>194</v>
      </c>
      <c r="L29" s="32">
        <v>411</v>
      </c>
      <c r="M29" s="58">
        <f t="shared" si="2"/>
        <v>413.48088531187125</v>
      </c>
      <c r="N29" s="26">
        <v>1185</v>
      </c>
      <c r="O29" s="54"/>
      <c r="P29" s="54"/>
      <c r="Q29" s="61">
        <v>11</v>
      </c>
      <c r="R29" s="25" t="s">
        <v>299</v>
      </c>
      <c r="S29" s="62">
        <f t="array" ref="S29">SUM(LARGE(IF(Klub=$R29,T1_NOR,""),{1;2;3}))</f>
        <v>1322.680412371134</v>
      </c>
      <c r="T29" s="62">
        <f t="array" ref="T29">SUM(LARGE(IF(Klub=$R29,T2_NOR,""),{1;2;3}))</f>
        <v>1206</v>
      </c>
      <c r="U29" s="62">
        <f t="array" ref="U29">SUM(LARGE(IF(Klub=$R29,T3_NOR,""),{1;2;3}))</f>
        <v>503.01810865191146</v>
      </c>
      <c r="V29" s="63">
        <f t="shared" si="3"/>
        <v>3031.6985210230455</v>
      </c>
    </row>
    <row r="30" spans="1:22" ht="21" x14ac:dyDescent="0.25">
      <c r="A30" s="31">
        <v>25</v>
      </c>
      <c r="B30" s="31">
        <v>748</v>
      </c>
      <c r="C30" s="31" t="s">
        <v>45</v>
      </c>
      <c r="D30" s="25" t="s">
        <v>163</v>
      </c>
      <c r="E30" s="31" t="s">
        <v>265</v>
      </c>
      <c r="F30" s="31" t="s">
        <v>177</v>
      </c>
      <c r="G30" s="31"/>
      <c r="H30" s="32">
        <v>518</v>
      </c>
      <c r="I30" s="58">
        <f t="shared" si="0"/>
        <v>534.02061855670104</v>
      </c>
      <c r="J30" s="32">
        <v>407</v>
      </c>
      <c r="K30" s="35">
        <f t="shared" si="1"/>
        <v>407</v>
      </c>
      <c r="L30" s="32">
        <v>174</v>
      </c>
      <c r="M30" s="58">
        <f t="shared" si="2"/>
        <v>175.05030181086519</v>
      </c>
      <c r="N30" s="26">
        <v>1099</v>
      </c>
      <c r="O30" s="54"/>
      <c r="P30" s="54"/>
      <c r="Q30" s="61">
        <v>12</v>
      </c>
      <c r="R30" s="25" t="s">
        <v>44</v>
      </c>
      <c r="S30" s="62" t="e">
        <f t="array" ref="S30">SUM(LARGE(IF(Klub=$R30,T1_NOR,""),{1;2;3}))</f>
        <v>#NUM!</v>
      </c>
      <c r="T30" s="62" t="e">
        <f t="array" ref="T30">SUM(LARGE(IF(Klub=$R30,T2_NOR,""),{1;2;3}))</f>
        <v>#NUM!</v>
      </c>
      <c r="U30" s="62" t="e">
        <f t="array" ref="U30">SUM(LARGE(IF(Klub=$R30,T3_NOR,""),{1;2;3}))</f>
        <v>#NUM!</v>
      </c>
      <c r="V30" s="63" t="e">
        <f t="shared" si="3"/>
        <v>#NUM!</v>
      </c>
    </row>
    <row r="31" spans="1:22" x14ac:dyDescent="0.25">
      <c r="A31" s="31">
        <v>27</v>
      </c>
      <c r="B31" s="31">
        <v>25</v>
      </c>
      <c r="C31" s="31" t="s">
        <v>36</v>
      </c>
      <c r="D31" s="25" t="s">
        <v>162</v>
      </c>
      <c r="E31" s="31" t="s">
        <v>265</v>
      </c>
      <c r="F31" s="31" t="s">
        <v>263</v>
      </c>
      <c r="G31" s="31" t="s">
        <v>290</v>
      </c>
      <c r="H31" s="32"/>
      <c r="I31" s="58">
        <f t="shared" si="0"/>
        <v>0</v>
      </c>
      <c r="J31" s="32">
        <v>774</v>
      </c>
      <c r="K31" s="35">
        <f t="shared" si="1"/>
        <v>774</v>
      </c>
      <c r="L31" s="32">
        <v>173</v>
      </c>
      <c r="M31" s="58">
        <f t="shared" si="2"/>
        <v>174.04426559356136</v>
      </c>
      <c r="N31" s="26">
        <v>947</v>
      </c>
      <c r="O31" s="54"/>
      <c r="P31" s="54"/>
      <c r="Q31" s="61">
        <v>13</v>
      </c>
      <c r="R31" s="25" t="s">
        <v>297</v>
      </c>
      <c r="S31" s="62" t="e">
        <f t="array" ref="S31">SUM(LARGE(IF(Klub=$R31,T1_NOR,""),{1;2;3}))</f>
        <v>#NUM!</v>
      </c>
      <c r="T31" s="62" t="e">
        <f t="array" ref="T31">SUM(LARGE(IF(Klub=$R31,T2_NOR,""),{1;2;3}))</f>
        <v>#NUM!</v>
      </c>
      <c r="U31" s="62" t="e">
        <f t="array" ref="U31">SUM(LARGE(IF(Klub=$R31,T3_NOR,""),{1;2;3}))</f>
        <v>#NUM!</v>
      </c>
      <c r="V31" s="63" t="e">
        <f t="shared" si="3"/>
        <v>#NUM!</v>
      </c>
    </row>
    <row r="32" spans="1:22" x14ac:dyDescent="0.25">
      <c r="A32" s="31">
        <v>29</v>
      </c>
      <c r="B32" s="31">
        <v>568</v>
      </c>
      <c r="C32" s="31" t="s">
        <v>96</v>
      </c>
      <c r="D32" s="25" t="s">
        <v>161</v>
      </c>
      <c r="E32" s="31" t="s">
        <v>265</v>
      </c>
      <c r="F32" s="31" t="s">
        <v>111</v>
      </c>
      <c r="G32" s="31" t="s">
        <v>210</v>
      </c>
      <c r="H32" s="32">
        <v>516</v>
      </c>
      <c r="I32" s="58">
        <f t="shared" si="0"/>
        <v>531.95876288659792</v>
      </c>
      <c r="J32" s="32">
        <v>201</v>
      </c>
      <c r="K32" s="35">
        <f t="shared" si="1"/>
        <v>201</v>
      </c>
      <c r="L32" s="32">
        <v>173</v>
      </c>
      <c r="M32" s="58">
        <f t="shared" si="2"/>
        <v>174.04426559356136</v>
      </c>
      <c r="N32" s="26">
        <v>890</v>
      </c>
      <c r="O32" s="54"/>
      <c r="P32" s="54"/>
      <c r="Q32" s="54"/>
    </row>
    <row r="33" spans="1:17" x14ac:dyDescent="0.25">
      <c r="A33" s="31">
        <v>30</v>
      </c>
      <c r="B33" s="31">
        <v>432</v>
      </c>
      <c r="C33" s="31" t="s">
        <v>127</v>
      </c>
      <c r="D33" s="25" t="s">
        <v>160</v>
      </c>
      <c r="E33" s="31" t="s">
        <v>265</v>
      </c>
      <c r="F33" s="31" t="s">
        <v>128</v>
      </c>
      <c r="G33" s="31"/>
      <c r="H33" s="32">
        <v>472</v>
      </c>
      <c r="I33" s="58">
        <f t="shared" si="0"/>
        <v>486.59793814432987</v>
      </c>
      <c r="J33" s="32">
        <v>276</v>
      </c>
      <c r="K33" s="35">
        <f t="shared" si="1"/>
        <v>276</v>
      </c>
      <c r="L33" s="32">
        <v>135</v>
      </c>
      <c r="M33" s="58">
        <f t="shared" si="2"/>
        <v>135.81488933601611</v>
      </c>
      <c r="N33" s="26">
        <v>883</v>
      </c>
      <c r="O33" s="54"/>
      <c r="P33" s="54"/>
      <c r="Q33" s="54"/>
    </row>
    <row r="34" spans="1:17" x14ac:dyDescent="0.25">
      <c r="A34" s="31">
        <v>31</v>
      </c>
      <c r="B34" s="31">
        <v>90</v>
      </c>
      <c r="C34" s="31" t="s">
        <v>20</v>
      </c>
      <c r="D34" s="25" t="s">
        <v>161</v>
      </c>
      <c r="E34" s="31" t="s">
        <v>265</v>
      </c>
      <c r="F34" s="31" t="s">
        <v>19</v>
      </c>
      <c r="G34" s="31" t="s">
        <v>21</v>
      </c>
      <c r="H34" s="32"/>
      <c r="I34" s="58">
        <f t="shared" si="0"/>
        <v>0</v>
      </c>
      <c r="J34" s="32"/>
      <c r="K34" s="35">
        <f t="shared" si="1"/>
        <v>0</v>
      </c>
      <c r="L34" s="32">
        <v>877</v>
      </c>
      <c r="M34" s="58">
        <f t="shared" si="2"/>
        <v>882.29376257545266</v>
      </c>
      <c r="N34" s="26">
        <v>877</v>
      </c>
      <c r="O34" s="54"/>
      <c r="P34" s="54"/>
      <c r="Q34" s="54"/>
    </row>
    <row r="35" spans="1:17" x14ac:dyDescent="0.25">
      <c r="A35" s="31">
        <v>35</v>
      </c>
      <c r="B35" s="31">
        <v>1719</v>
      </c>
      <c r="C35" s="31" t="s">
        <v>270</v>
      </c>
      <c r="D35" s="25" t="s">
        <v>299</v>
      </c>
      <c r="E35" s="31" t="s">
        <v>265</v>
      </c>
      <c r="F35" s="31" t="s">
        <v>271</v>
      </c>
      <c r="G35" s="31" t="s">
        <v>272</v>
      </c>
      <c r="H35" s="32">
        <v>196</v>
      </c>
      <c r="I35" s="58">
        <f t="shared" si="0"/>
        <v>202.06185567010309</v>
      </c>
      <c r="J35" s="32">
        <v>287</v>
      </c>
      <c r="K35" s="35">
        <f t="shared" si="1"/>
        <v>287</v>
      </c>
      <c r="L35" s="32">
        <v>151</v>
      </c>
      <c r="M35" s="58">
        <f t="shared" si="2"/>
        <v>151.91146881287727</v>
      </c>
      <c r="N35" s="26">
        <v>634</v>
      </c>
      <c r="O35" s="54"/>
      <c r="P35" s="54"/>
      <c r="Q35" s="54"/>
    </row>
    <row r="36" spans="1:17" x14ac:dyDescent="0.25">
      <c r="A36" s="31">
        <v>38</v>
      </c>
      <c r="B36" s="31">
        <v>560</v>
      </c>
      <c r="C36" s="31" t="s">
        <v>126</v>
      </c>
      <c r="D36" s="25" t="s">
        <v>160</v>
      </c>
      <c r="E36" s="31" t="s">
        <v>265</v>
      </c>
      <c r="F36" s="31" t="s">
        <v>73</v>
      </c>
      <c r="G36" s="31"/>
      <c r="H36" s="32">
        <v>72</v>
      </c>
      <c r="I36" s="58">
        <f t="shared" si="0"/>
        <v>74.226804123711347</v>
      </c>
      <c r="J36" s="32">
        <v>295</v>
      </c>
      <c r="K36" s="35">
        <f t="shared" si="1"/>
        <v>295</v>
      </c>
      <c r="L36" s="32">
        <v>104</v>
      </c>
      <c r="M36" s="58">
        <f t="shared" si="2"/>
        <v>104.62776659959759</v>
      </c>
      <c r="N36" s="26">
        <v>471</v>
      </c>
      <c r="O36" s="54"/>
      <c r="P36" s="54"/>
      <c r="Q36" s="54"/>
    </row>
    <row r="37" spans="1:17" x14ac:dyDescent="0.25">
      <c r="A37" s="31">
        <v>39</v>
      </c>
      <c r="B37" s="31">
        <v>565</v>
      </c>
      <c r="C37" s="31" t="s">
        <v>238</v>
      </c>
      <c r="D37" s="25" t="s">
        <v>160</v>
      </c>
      <c r="E37" s="31" t="s">
        <v>265</v>
      </c>
      <c r="F37" s="31" t="s">
        <v>237</v>
      </c>
      <c r="G37" s="31"/>
      <c r="H37" s="32">
        <v>72</v>
      </c>
      <c r="I37" s="58">
        <f t="shared" si="0"/>
        <v>74.226804123711347</v>
      </c>
      <c r="J37" s="32">
        <v>240</v>
      </c>
      <c r="K37" s="35">
        <f t="shared" si="1"/>
        <v>240</v>
      </c>
      <c r="L37" s="32">
        <v>106</v>
      </c>
      <c r="M37" s="58">
        <f t="shared" si="2"/>
        <v>106.63983903420524</v>
      </c>
      <c r="N37" s="26">
        <v>418</v>
      </c>
      <c r="O37" s="54"/>
      <c r="P37" s="54"/>
      <c r="Q37" s="54"/>
    </row>
    <row r="38" spans="1:17" x14ac:dyDescent="0.25">
      <c r="A38" s="31">
        <v>40</v>
      </c>
      <c r="B38" s="31">
        <v>31638</v>
      </c>
      <c r="C38" s="31" t="s">
        <v>235</v>
      </c>
      <c r="D38" s="25" t="s">
        <v>160</v>
      </c>
      <c r="E38" s="31" t="s">
        <v>265</v>
      </c>
      <c r="F38" s="31" t="s">
        <v>33</v>
      </c>
      <c r="G38" s="31"/>
      <c r="H38" s="32"/>
      <c r="I38" s="58">
        <f t="shared" si="0"/>
        <v>0</v>
      </c>
      <c r="J38" s="32">
        <v>272</v>
      </c>
      <c r="K38" s="35">
        <f t="shared" si="1"/>
        <v>272</v>
      </c>
      <c r="L38" s="32">
        <v>92</v>
      </c>
      <c r="M38" s="58">
        <f t="shared" si="2"/>
        <v>92.555331991951704</v>
      </c>
      <c r="N38" s="26">
        <v>364</v>
      </c>
      <c r="O38" s="54"/>
      <c r="P38" s="54"/>
      <c r="Q38" s="54"/>
    </row>
    <row r="39" spans="1:17" x14ac:dyDescent="0.25">
      <c r="A39" s="31">
        <v>41</v>
      </c>
      <c r="B39" s="31">
        <v>36030</v>
      </c>
      <c r="C39" s="31" t="s">
        <v>278</v>
      </c>
      <c r="D39" s="25" t="s">
        <v>299</v>
      </c>
      <c r="E39" s="31" t="s">
        <v>265</v>
      </c>
      <c r="F39" s="31" t="s">
        <v>279</v>
      </c>
      <c r="G39" s="31" t="s">
        <v>280</v>
      </c>
      <c r="H39" s="32">
        <v>125</v>
      </c>
      <c r="I39" s="58">
        <f t="shared" si="0"/>
        <v>128.86597938144331</v>
      </c>
      <c r="J39" s="32">
        <v>60</v>
      </c>
      <c r="K39" s="35">
        <f t="shared" si="1"/>
        <v>60</v>
      </c>
      <c r="L39" s="32">
        <v>168</v>
      </c>
      <c r="M39" s="58">
        <f t="shared" si="2"/>
        <v>169.01408450704224</v>
      </c>
      <c r="N39" s="26">
        <v>353</v>
      </c>
      <c r="O39" s="54"/>
      <c r="P39" s="54"/>
      <c r="Q39" s="54"/>
    </row>
    <row r="40" spans="1:17" x14ac:dyDescent="0.25">
      <c r="A40" s="31">
        <v>43</v>
      </c>
      <c r="B40" s="31">
        <v>24</v>
      </c>
      <c r="C40" s="31" t="s">
        <v>74</v>
      </c>
      <c r="D40" s="25" t="s">
        <v>160</v>
      </c>
      <c r="E40" s="31" t="s">
        <v>265</v>
      </c>
      <c r="F40" s="31" t="s">
        <v>283</v>
      </c>
      <c r="G40" s="31" t="s">
        <v>75</v>
      </c>
      <c r="H40" s="32">
        <v>72</v>
      </c>
      <c r="I40" s="58">
        <f t="shared" si="0"/>
        <v>74.226804123711347</v>
      </c>
      <c r="J40" s="32">
        <v>69</v>
      </c>
      <c r="K40" s="35">
        <f t="shared" si="1"/>
        <v>69</v>
      </c>
      <c r="L40" s="32">
        <v>75</v>
      </c>
      <c r="M40" s="58">
        <f t="shared" si="2"/>
        <v>75.452716297786722</v>
      </c>
      <c r="N40" s="26">
        <v>216</v>
      </c>
      <c r="O40" s="54"/>
      <c r="P40" s="54"/>
      <c r="Q40" s="54"/>
    </row>
    <row r="41" spans="1:17" x14ac:dyDescent="0.25">
      <c r="A41" s="31">
        <v>44</v>
      </c>
      <c r="B41" s="31">
        <v>18181819</v>
      </c>
      <c r="C41" s="31" t="s">
        <v>32</v>
      </c>
      <c r="D41" s="25" t="s">
        <v>161</v>
      </c>
      <c r="E41" s="31" t="s">
        <v>265</v>
      </c>
      <c r="F41" s="31" t="s">
        <v>444</v>
      </c>
      <c r="G41" s="31"/>
      <c r="H41" s="32"/>
      <c r="I41" s="58">
        <f t="shared" si="0"/>
        <v>0</v>
      </c>
      <c r="J41" s="32"/>
      <c r="K41" s="35">
        <f t="shared" si="1"/>
        <v>0</v>
      </c>
      <c r="L41" s="32">
        <v>200</v>
      </c>
      <c r="M41" s="58">
        <f t="shared" si="2"/>
        <v>201.2072434607646</v>
      </c>
      <c r="N41" s="26">
        <v>200</v>
      </c>
      <c r="O41" s="54"/>
      <c r="P41" s="54"/>
      <c r="Q41" s="54"/>
    </row>
    <row r="42" spans="1:17" x14ac:dyDescent="0.25">
      <c r="A42" s="31">
        <v>45</v>
      </c>
      <c r="B42" s="31">
        <v>980</v>
      </c>
      <c r="C42" s="31" t="s">
        <v>129</v>
      </c>
      <c r="D42" s="25" t="s">
        <v>160</v>
      </c>
      <c r="E42" s="31" t="s">
        <v>265</v>
      </c>
      <c r="F42" s="31" t="s">
        <v>73</v>
      </c>
      <c r="G42" s="31"/>
      <c r="H42" s="32">
        <v>72</v>
      </c>
      <c r="I42" s="58">
        <f t="shared" si="0"/>
        <v>74.226804123711347</v>
      </c>
      <c r="J42" s="32">
        <v>60</v>
      </c>
      <c r="K42" s="35">
        <f t="shared" si="1"/>
        <v>60</v>
      </c>
      <c r="L42" s="32"/>
      <c r="M42" s="58">
        <f t="shared" si="2"/>
        <v>0</v>
      </c>
      <c r="N42" s="26">
        <v>132</v>
      </c>
      <c r="O42" s="54"/>
      <c r="P42" s="54"/>
      <c r="Q42" s="54"/>
    </row>
    <row r="43" spans="1:17" x14ac:dyDescent="0.25">
      <c r="A43" s="31">
        <v>45</v>
      </c>
      <c r="B43" s="31">
        <v>32</v>
      </c>
      <c r="C43" s="31" t="s">
        <v>49</v>
      </c>
      <c r="D43" s="25" t="s">
        <v>160</v>
      </c>
      <c r="E43" s="31" t="s">
        <v>265</v>
      </c>
      <c r="F43" s="31" t="s">
        <v>47</v>
      </c>
      <c r="G43" s="31"/>
      <c r="H43" s="32">
        <v>72</v>
      </c>
      <c r="I43" s="58">
        <f t="shared" si="0"/>
        <v>74.226804123711347</v>
      </c>
      <c r="J43" s="32">
        <v>60</v>
      </c>
      <c r="K43" s="35">
        <f t="shared" si="1"/>
        <v>60</v>
      </c>
      <c r="L43" s="32"/>
      <c r="M43" s="58">
        <f t="shared" si="2"/>
        <v>0</v>
      </c>
      <c r="N43" s="26">
        <v>132</v>
      </c>
      <c r="O43" s="54"/>
      <c r="P43" s="54"/>
      <c r="Q43" s="54"/>
    </row>
    <row r="44" spans="1:17" hidden="1" x14ac:dyDescent="0.25">
      <c r="H44" s="1">
        <f>MAX(H19:H43)</f>
        <v>970</v>
      </c>
      <c r="J44" s="1">
        <f>MAX(J19:J43)</f>
        <v>1000</v>
      </c>
      <c r="L44" s="1">
        <f>MAX(L19:L43)</f>
        <v>994</v>
      </c>
    </row>
    <row r="45" spans="1:17" hidden="1" x14ac:dyDescent="0.25">
      <c r="D45" s="25" t="s">
        <v>426</v>
      </c>
    </row>
    <row r="46" spans="1:17" hidden="1" x14ac:dyDescent="0.25">
      <c r="D46" s="25" t="s">
        <v>426</v>
      </c>
    </row>
    <row r="47" spans="1:17" hidden="1" x14ac:dyDescent="0.25">
      <c r="D47" s="25" t="s">
        <v>165</v>
      </c>
    </row>
    <row r="48" spans="1:17" hidden="1" x14ac:dyDescent="0.25">
      <c r="D48" s="25" t="s">
        <v>165</v>
      </c>
    </row>
    <row r="49" spans="4:4" hidden="1" x14ac:dyDescent="0.25">
      <c r="D49" s="25" t="s">
        <v>162</v>
      </c>
    </row>
    <row r="50" spans="4:4" hidden="1" x14ac:dyDescent="0.25">
      <c r="D50" s="25" t="s">
        <v>163</v>
      </c>
    </row>
    <row r="51" spans="4:4" hidden="1" x14ac:dyDescent="0.25">
      <c r="D51" s="25" t="s">
        <v>163</v>
      </c>
    </row>
  </sheetData>
  <mergeCells count="6">
    <mergeCell ref="A11:B11"/>
    <mergeCell ref="A1:E1"/>
    <mergeCell ref="A3:E3"/>
    <mergeCell ref="A5:D5"/>
    <mergeCell ref="A7:E7"/>
    <mergeCell ref="A9:C9"/>
  </mergeCells>
  <hyperlinks>
    <hyperlink ref="G19" r:id="rId1" display="http://www.naviter.com/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1:V61"/>
  <sheetViews>
    <sheetView topLeftCell="A14" workbookViewId="0">
      <selection activeCell="F49" sqref="F49"/>
    </sheetView>
  </sheetViews>
  <sheetFormatPr defaultRowHeight="15" x14ac:dyDescent="0.25"/>
  <cols>
    <col min="3" max="3" width="19.5703125" customWidth="1"/>
    <col min="4" max="4" width="12.5703125" customWidth="1"/>
    <col min="6" max="6" width="23.42578125" customWidth="1"/>
    <col min="7" max="7" width="33.42578125" customWidth="1"/>
    <col min="8" max="9" width="9.140625" style="3"/>
    <col min="10" max="14" width="0" hidden="1" customWidth="1"/>
    <col min="18" max="18" width="12.85546875" customWidth="1"/>
  </cols>
  <sheetData>
    <row r="1" spans="1:15" x14ac:dyDescent="0.25">
      <c r="A1" s="127" t="s">
        <v>332</v>
      </c>
      <c r="B1" s="127"/>
      <c r="C1" s="127"/>
      <c r="D1" s="127"/>
      <c r="E1" s="127"/>
      <c r="F1" s="127"/>
      <c r="G1" s="127"/>
      <c r="H1" s="14"/>
      <c r="I1" s="14"/>
      <c r="J1" s="21"/>
      <c r="K1" s="21"/>
      <c r="L1" s="21"/>
      <c r="M1" s="21"/>
      <c r="N1" s="21"/>
      <c r="O1" s="21"/>
    </row>
    <row r="2" spans="1:15" x14ac:dyDescent="0.25">
      <c r="A2" s="128" t="s">
        <v>333</v>
      </c>
      <c r="B2" s="128"/>
      <c r="C2" s="128"/>
      <c r="D2" s="128"/>
      <c r="E2" s="128"/>
      <c r="F2" s="29"/>
      <c r="G2" s="29"/>
      <c r="H2" s="14"/>
      <c r="I2" s="14"/>
      <c r="J2" s="21"/>
      <c r="K2" s="21"/>
      <c r="L2" s="21"/>
      <c r="M2" s="21"/>
      <c r="N2" s="21"/>
      <c r="O2" s="21"/>
    </row>
    <row r="3" spans="1:15" x14ac:dyDescent="0.25">
      <c r="A3" s="127" t="s">
        <v>334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89"/>
    </row>
    <row r="4" spans="1:15" x14ac:dyDescent="0.25">
      <c r="A4" s="127" t="s">
        <v>335</v>
      </c>
      <c r="B4" s="127"/>
      <c r="C4" s="127"/>
      <c r="D4" s="127"/>
      <c r="E4" s="127"/>
      <c r="F4" s="21"/>
      <c r="G4" s="21"/>
      <c r="H4" s="14"/>
      <c r="I4" s="14"/>
      <c r="J4" s="21"/>
      <c r="K4" s="21"/>
      <c r="L4" s="21"/>
      <c r="M4" s="21"/>
      <c r="N4" s="21"/>
      <c r="O4" s="21"/>
    </row>
    <row r="5" spans="1:15" x14ac:dyDescent="0.25">
      <c r="A5" s="127" t="s">
        <v>336</v>
      </c>
      <c r="B5" s="127"/>
      <c r="C5" s="127"/>
      <c r="D5" s="127"/>
      <c r="E5" s="127"/>
      <c r="F5" s="127"/>
      <c r="G5" s="127"/>
    </row>
    <row r="6" spans="1:15" x14ac:dyDescent="0.25">
      <c r="A6" s="68" t="s">
        <v>337</v>
      </c>
    </row>
    <row r="7" spans="1:15" x14ac:dyDescent="0.25">
      <c r="A7" s="129" t="s">
        <v>338</v>
      </c>
      <c r="B7" s="129"/>
      <c r="C7" s="129"/>
      <c r="D7" s="129"/>
      <c r="E7" s="129"/>
      <c r="F7" s="129"/>
      <c r="G7" s="129"/>
    </row>
    <row r="8" spans="1:15" x14ac:dyDescent="0.25">
      <c r="A8" s="80" t="s">
        <v>339</v>
      </c>
      <c r="B8" s="80" t="s">
        <v>340</v>
      </c>
      <c r="C8" s="80" t="s">
        <v>8</v>
      </c>
      <c r="D8" s="80" t="s">
        <v>341</v>
      </c>
      <c r="E8" s="80" t="s">
        <v>342</v>
      </c>
      <c r="F8" s="80" t="s">
        <v>343</v>
      </c>
      <c r="G8" s="80" t="s">
        <v>344</v>
      </c>
    </row>
    <row r="9" spans="1:15" x14ac:dyDescent="0.25">
      <c r="A9" s="81">
        <v>1</v>
      </c>
      <c r="B9" s="82" t="s">
        <v>345</v>
      </c>
      <c r="C9" s="81" t="s">
        <v>346</v>
      </c>
      <c r="D9" s="82" t="s">
        <v>347</v>
      </c>
      <c r="E9" s="83">
        <v>0.53125</v>
      </c>
      <c r="F9" s="83">
        <v>0.61458333333333337</v>
      </c>
      <c r="G9" s="81" t="s">
        <v>348</v>
      </c>
    </row>
    <row r="10" spans="1:15" x14ac:dyDescent="0.25">
      <c r="A10" s="81" t="s">
        <v>349</v>
      </c>
      <c r="B10" s="82" t="s">
        <v>350</v>
      </c>
      <c r="C10" s="81" t="s">
        <v>351</v>
      </c>
      <c r="D10" s="82" t="s">
        <v>352</v>
      </c>
      <c r="E10" s="83">
        <v>0.57291666666666663</v>
      </c>
      <c r="F10" s="83">
        <v>0.79166666666666663</v>
      </c>
      <c r="G10" s="81" t="s">
        <v>353</v>
      </c>
    </row>
    <row r="11" spans="1:15" x14ac:dyDescent="0.25">
      <c r="A11" s="81">
        <v>3</v>
      </c>
      <c r="B11" s="82" t="s">
        <v>354</v>
      </c>
      <c r="C11" s="81" t="s">
        <v>355</v>
      </c>
      <c r="D11" s="82" t="s">
        <v>356</v>
      </c>
      <c r="E11" s="83">
        <v>0.57291666666666663</v>
      </c>
      <c r="F11" s="83">
        <v>0.79166666666666663</v>
      </c>
      <c r="G11" s="81" t="s">
        <v>357</v>
      </c>
    </row>
    <row r="12" spans="1:15" x14ac:dyDescent="0.25">
      <c r="A12" s="81">
        <v>4</v>
      </c>
      <c r="B12" s="82" t="s">
        <v>358</v>
      </c>
      <c r="C12" s="81" t="s">
        <v>359</v>
      </c>
      <c r="D12" s="82" t="s">
        <v>360</v>
      </c>
      <c r="E12" s="83">
        <v>0.57291666666666663</v>
      </c>
      <c r="F12" s="83">
        <v>0.79166666666666663</v>
      </c>
      <c r="G12" s="81" t="s">
        <v>361</v>
      </c>
    </row>
    <row r="13" spans="1:15" x14ac:dyDescent="0.25">
      <c r="A13" s="81">
        <v>5</v>
      </c>
      <c r="B13" s="82" t="s">
        <v>362</v>
      </c>
      <c r="C13" s="81" t="s">
        <v>363</v>
      </c>
      <c r="D13" s="82" t="s">
        <v>364</v>
      </c>
      <c r="E13" s="83">
        <v>0.57291666666666663</v>
      </c>
      <c r="F13" s="83">
        <v>0.79166666666666663</v>
      </c>
      <c r="G13" s="81" t="s">
        <v>365</v>
      </c>
    </row>
    <row r="14" spans="1:15" x14ac:dyDescent="0.25">
      <c r="A14" s="81">
        <v>6</v>
      </c>
      <c r="B14" s="82" t="s">
        <v>366</v>
      </c>
      <c r="C14" s="81" t="s">
        <v>367</v>
      </c>
      <c r="D14" s="82" t="s">
        <v>368</v>
      </c>
      <c r="E14" s="83">
        <v>0.57291666666666663</v>
      </c>
      <c r="F14" s="83">
        <v>0.79166666666666663</v>
      </c>
      <c r="G14" s="81" t="s">
        <v>369</v>
      </c>
    </row>
    <row r="15" spans="1:15" x14ac:dyDescent="0.25">
      <c r="A15" s="81" t="s">
        <v>370</v>
      </c>
      <c r="B15" s="82" t="s">
        <v>371</v>
      </c>
      <c r="C15" s="81" t="s">
        <v>372</v>
      </c>
      <c r="D15" s="82" t="s">
        <v>356</v>
      </c>
      <c r="E15" s="83">
        <v>0.57291666666666663</v>
      </c>
      <c r="F15" s="83">
        <v>0.79166666666666663</v>
      </c>
      <c r="G15" s="81" t="s">
        <v>373</v>
      </c>
    </row>
    <row r="16" spans="1:15" x14ac:dyDescent="0.25">
      <c r="A16" s="81">
        <v>8</v>
      </c>
      <c r="B16" s="82" t="s">
        <v>374</v>
      </c>
      <c r="C16" s="81" t="s">
        <v>372</v>
      </c>
      <c r="D16" s="82" t="s">
        <v>347</v>
      </c>
      <c r="E16" s="83">
        <v>0.57291666666666663</v>
      </c>
      <c r="F16" s="83">
        <v>0.79166666666666663</v>
      </c>
      <c r="G16" s="81" t="s">
        <v>373</v>
      </c>
    </row>
    <row r="17" spans="1:22" x14ac:dyDescent="0.25">
      <c r="A17" s="69" t="s">
        <v>375</v>
      </c>
    </row>
    <row r="18" spans="1:22" x14ac:dyDescent="0.25">
      <c r="A18" s="69"/>
    </row>
    <row r="19" spans="1:22" x14ac:dyDescent="0.25">
      <c r="A19" s="84" t="s">
        <v>7</v>
      </c>
      <c r="B19" s="84" t="s">
        <v>8</v>
      </c>
      <c r="C19" s="84" t="s">
        <v>9</v>
      </c>
      <c r="D19" s="84" t="s">
        <v>145</v>
      </c>
      <c r="E19" s="84" t="s">
        <v>173</v>
      </c>
      <c r="F19" s="84" t="s">
        <v>10</v>
      </c>
      <c r="G19" s="84" t="s">
        <v>11</v>
      </c>
      <c r="H19" s="85" t="s">
        <v>174</v>
      </c>
      <c r="I19" s="87" t="s">
        <v>311</v>
      </c>
      <c r="Q19" s="61" t="s">
        <v>144</v>
      </c>
      <c r="R19" s="61" t="s">
        <v>145</v>
      </c>
      <c r="S19" s="61" t="s">
        <v>146</v>
      </c>
      <c r="T19" s="61" t="s">
        <v>147</v>
      </c>
      <c r="U19" s="61" t="s">
        <v>148</v>
      </c>
      <c r="V19" s="61" t="s">
        <v>92</v>
      </c>
    </row>
    <row r="20" spans="1:22" x14ac:dyDescent="0.25">
      <c r="A20" s="82">
        <v>1</v>
      </c>
      <c r="B20" s="81">
        <v>113</v>
      </c>
      <c r="C20" s="81" t="s">
        <v>32</v>
      </c>
      <c r="D20" s="25" t="s">
        <v>161</v>
      </c>
      <c r="E20" s="81" t="s">
        <v>175</v>
      </c>
      <c r="F20" s="81" t="s">
        <v>17</v>
      </c>
      <c r="G20" s="81" t="s">
        <v>198</v>
      </c>
      <c r="H20" s="86">
        <v>498</v>
      </c>
      <c r="I20" s="88">
        <f>H20*500/498</f>
        <v>500</v>
      </c>
      <c r="Q20" s="61">
        <v>1</v>
      </c>
      <c r="R20" s="25" t="s">
        <v>426</v>
      </c>
      <c r="S20" s="62">
        <f t="array" ref="S20">SUM(LARGE(IF(Klub=$R20,T1_NOR,""),{1;2;3}))</f>
        <v>381.52610441767069</v>
      </c>
      <c r="T20" s="62" t="e">
        <f t="array" ref="T20">SUM(LARGE(IF(Klub=$S20,T2_NOR,""),{1;2;3}))</f>
        <v>#N/A</v>
      </c>
      <c r="U20" s="62" t="e">
        <f t="array" ref="U20">SUM(LARGE(IF(Klub=$S20,T3_NOR,""),{1;2;3}))</f>
        <v>#N/A</v>
      </c>
      <c r="V20" s="63" t="e">
        <f>SUM(S20:U20)</f>
        <v>#N/A</v>
      </c>
    </row>
    <row r="21" spans="1:22" x14ac:dyDescent="0.25">
      <c r="A21" s="82">
        <v>2</v>
      </c>
      <c r="B21" s="81">
        <v>25</v>
      </c>
      <c r="C21" s="81" t="s">
        <v>36</v>
      </c>
      <c r="D21" s="25" t="s">
        <v>162</v>
      </c>
      <c r="E21" s="81" t="s">
        <v>175</v>
      </c>
      <c r="F21" s="81" t="s">
        <v>264</v>
      </c>
      <c r="G21" s="81" t="s">
        <v>290</v>
      </c>
      <c r="H21" s="86">
        <v>457</v>
      </c>
      <c r="I21" s="88">
        <f t="shared" ref="I21:I50" si="0">H21*500/498</f>
        <v>458.83534136546183</v>
      </c>
      <c r="Q21" s="61">
        <v>2</v>
      </c>
      <c r="R21" s="25" t="s">
        <v>161</v>
      </c>
      <c r="S21" s="62">
        <f t="array" ref="S21">SUM(LARGE(IF(Klub=$R21,T1_NOR,""),{1;2;3}))</f>
        <v>1336.3453815261043</v>
      </c>
      <c r="T21" s="62" t="e">
        <f t="array" ref="T21">SUM(LARGE(IF(Klub=$S21,T2_NOR,""),{1;2;3}))</f>
        <v>#N/A</v>
      </c>
      <c r="U21" s="62" t="e">
        <f t="array" ref="U21">SUM(LARGE(IF(Klub=$S21,T3_NOR,""),{1;2;3}))</f>
        <v>#N/A</v>
      </c>
      <c r="V21" s="63" t="e">
        <f t="shared" ref="V21:V32" si="1">SUM(S21:U21)</f>
        <v>#N/A</v>
      </c>
    </row>
    <row r="22" spans="1:22" x14ac:dyDescent="0.25">
      <c r="A22" s="82">
        <v>3</v>
      </c>
      <c r="B22" s="81">
        <v>90</v>
      </c>
      <c r="C22" s="81" t="s">
        <v>20</v>
      </c>
      <c r="D22" s="25" t="s">
        <v>161</v>
      </c>
      <c r="E22" s="81" t="s">
        <v>175</v>
      </c>
      <c r="F22" s="81" t="s">
        <v>264</v>
      </c>
      <c r="G22" s="81" t="s">
        <v>376</v>
      </c>
      <c r="H22" s="86">
        <v>455</v>
      </c>
      <c r="I22" s="88">
        <f t="shared" si="0"/>
        <v>456.82730923694777</v>
      </c>
      <c r="Q22" s="61">
        <v>3</v>
      </c>
      <c r="R22" s="25" t="s">
        <v>165</v>
      </c>
      <c r="S22" s="62">
        <f t="array" ref="S22">SUM(LARGE(IF(Klub=$R22,T1_NOR,""),{1;2;3}))</f>
        <v>226.90763052208834</v>
      </c>
      <c r="T22" s="62" t="e">
        <f t="array" ref="T22">SUM(LARGE(IF(Klub=$S22,T2_NOR,""),{1;2;3}))</f>
        <v>#N/A</v>
      </c>
      <c r="U22" s="62" t="e">
        <f t="array" ref="U22">SUM(LARGE(IF(Klub=$S22,T3_NOR,""),{1;2;3}))</f>
        <v>#N/A</v>
      </c>
      <c r="V22" s="63" t="e">
        <f t="shared" si="1"/>
        <v>#N/A</v>
      </c>
    </row>
    <row r="23" spans="1:22" x14ac:dyDescent="0.25">
      <c r="A23" s="82">
        <v>4</v>
      </c>
      <c r="B23" s="81">
        <v>9998</v>
      </c>
      <c r="C23" s="81" t="s">
        <v>38</v>
      </c>
      <c r="D23" s="25" t="s">
        <v>163</v>
      </c>
      <c r="E23" s="81" t="s">
        <v>175</v>
      </c>
      <c r="F23" s="81" t="s">
        <v>377</v>
      </c>
      <c r="G23" s="81" t="s">
        <v>378</v>
      </c>
      <c r="H23" s="86">
        <v>418</v>
      </c>
      <c r="I23" s="88">
        <f t="shared" si="0"/>
        <v>419.67871485943778</v>
      </c>
      <c r="Q23" s="61">
        <v>4</v>
      </c>
      <c r="R23" s="25" t="s">
        <v>162</v>
      </c>
      <c r="S23" s="62">
        <f t="array" ref="S23">SUM(LARGE(IF(Klub=$R23,T1_NOR,""),{1;2;3}))</f>
        <v>1125.5020080321283</v>
      </c>
      <c r="T23" s="62" t="e">
        <f t="array" ref="T23">SUM(LARGE(IF(Klub=$S23,T2_NOR,""),{1;2;3}))</f>
        <v>#N/A</v>
      </c>
      <c r="U23" s="62" t="e">
        <f t="array" ref="U23">SUM(LARGE(IF(Klub=$S23,T3_NOR,""),{1;2;3}))</f>
        <v>#N/A</v>
      </c>
      <c r="V23" s="63" t="e">
        <f t="shared" si="1"/>
        <v>#N/A</v>
      </c>
    </row>
    <row r="24" spans="1:22" x14ac:dyDescent="0.25">
      <c r="A24" s="82">
        <v>5</v>
      </c>
      <c r="B24" s="81">
        <v>171</v>
      </c>
      <c r="C24" s="81" t="s">
        <v>18</v>
      </c>
      <c r="D24" s="25" t="s">
        <v>426</v>
      </c>
      <c r="E24" s="81" t="s">
        <v>175</v>
      </c>
      <c r="F24" s="81" t="s">
        <v>379</v>
      </c>
      <c r="G24" s="81"/>
      <c r="H24" s="86">
        <v>380</v>
      </c>
      <c r="I24" s="88">
        <f t="shared" si="0"/>
        <v>381.52610441767069</v>
      </c>
      <c r="Q24" s="61">
        <v>5</v>
      </c>
      <c r="R24" s="25" t="s">
        <v>163</v>
      </c>
      <c r="S24" s="62">
        <f t="array" ref="S24">SUM(LARGE(IF(Klub=$R24,T1_NOR,""),{1;2;3}))</f>
        <v>782.12851405622484</v>
      </c>
      <c r="T24" s="62" t="e">
        <f t="array" ref="T24">SUM(LARGE(IF(Klub=$S24,T2_NOR,""),{1;2;3}))</f>
        <v>#N/A</v>
      </c>
      <c r="U24" s="62" t="e">
        <f t="array" ref="U24">SUM(LARGE(IF(Klub=$S24,T3_NOR,""),{1;2;3}))</f>
        <v>#N/A</v>
      </c>
      <c r="V24" s="63" t="e">
        <f t="shared" si="1"/>
        <v>#N/A</v>
      </c>
    </row>
    <row r="25" spans="1:22" x14ac:dyDescent="0.25">
      <c r="A25" s="82">
        <v>6</v>
      </c>
      <c r="B25" s="81">
        <v>217</v>
      </c>
      <c r="C25" s="81" t="s">
        <v>50</v>
      </c>
      <c r="D25" s="25" t="s">
        <v>161</v>
      </c>
      <c r="E25" s="81" t="s">
        <v>175</v>
      </c>
      <c r="F25" s="81" t="s">
        <v>380</v>
      </c>
      <c r="G25" s="81" t="s">
        <v>381</v>
      </c>
      <c r="H25" s="86">
        <v>378</v>
      </c>
      <c r="I25" s="88">
        <f t="shared" si="0"/>
        <v>379.51807228915663</v>
      </c>
      <c r="N25" s="40"/>
      <c r="O25" s="40"/>
      <c r="Q25" s="61">
        <v>6</v>
      </c>
      <c r="R25" s="25" t="s">
        <v>160</v>
      </c>
      <c r="S25" s="62">
        <f t="array" ref="S25">SUM(LARGE(IF(Klub=$R25,T1_NOR,""),{1;2;3}))</f>
        <v>906.62650602409644</v>
      </c>
      <c r="T25" s="62" t="e">
        <f t="array" ref="T25">SUM(LARGE(IF(Klub=$S25,T2_NOR,""),{1;2;3}))</f>
        <v>#N/A</v>
      </c>
      <c r="U25" s="62" t="e">
        <f t="array" ref="U25">SUM(LARGE(IF(Klub=$S25,T3_NOR,""),{1;2;3}))</f>
        <v>#N/A</v>
      </c>
      <c r="V25" s="63" t="e">
        <f t="shared" si="1"/>
        <v>#N/A</v>
      </c>
    </row>
    <row r="26" spans="1:22" x14ac:dyDescent="0.25">
      <c r="A26" s="82">
        <v>7</v>
      </c>
      <c r="B26" s="81">
        <v>1101</v>
      </c>
      <c r="C26" s="81" t="s">
        <v>109</v>
      </c>
      <c r="D26" s="25" t="s">
        <v>161</v>
      </c>
      <c r="E26" s="81" t="s">
        <v>175</v>
      </c>
      <c r="F26" s="81" t="s">
        <v>382</v>
      </c>
      <c r="G26" s="81"/>
      <c r="H26" s="86">
        <v>370</v>
      </c>
      <c r="I26" s="88">
        <f t="shared" si="0"/>
        <v>371.4859437751004</v>
      </c>
      <c r="Q26" s="61">
        <v>7</v>
      </c>
      <c r="R26" s="25" t="s">
        <v>164</v>
      </c>
      <c r="S26" s="62">
        <f t="array" ref="S26">SUM(LARGE(IF(Klub=$R26,T1_NOR,""),{1;2;3}))</f>
        <v>695.7831325301205</v>
      </c>
      <c r="T26" s="62" t="e">
        <f t="array" ref="T26">SUM(LARGE(IF(Klub=$S26,T2_NOR,""),{1;2;3}))</f>
        <v>#N/A</v>
      </c>
      <c r="U26" s="62" t="e">
        <f t="array" ref="U26">SUM(LARGE(IF(Klub=$S26,T3_NOR,""),{1;2;3}))</f>
        <v>#N/A</v>
      </c>
      <c r="V26" s="63" t="e">
        <f t="shared" si="1"/>
        <v>#N/A</v>
      </c>
    </row>
    <row r="27" spans="1:22" x14ac:dyDescent="0.25">
      <c r="A27" s="82">
        <v>8</v>
      </c>
      <c r="B27" s="81">
        <v>331</v>
      </c>
      <c r="C27" s="81" t="s">
        <v>60</v>
      </c>
      <c r="D27" s="25" t="s">
        <v>161</v>
      </c>
      <c r="E27" s="81" t="s">
        <v>175</v>
      </c>
      <c r="F27" s="81" t="s">
        <v>383</v>
      </c>
      <c r="G27" s="81" t="s">
        <v>384</v>
      </c>
      <c r="H27" s="86">
        <v>369</v>
      </c>
      <c r="I27" s="88">
        <f t="shared" si="0"/>
        <v>370.48192771084337</v>
      </c>
      <c r="Q27" s="61">
        <v>8</v>
      </c>
      <c r="R27" s="25" t="s">
        <v>298</v>
      </c>
      <c r="S27" s="62">
        <f t="array" ref="S27">SUM(LARGE(IF(Klub=$R27,T1_NOR,""),{1;2;3}))</f>
        <v>246.98795180722891</v>
      </c>
      <c r="T27" s="62" t="e">
        <f t="array" ref="T27">SUM(LARGE(IF(Klub=$S27,T2_NOR,""),{1;2;3}))</f>
        <v>#N/A</v>
      </c>
      <c r="U27" s="62" t="e">
        <f t="array" ref="U27">SUM(LARGE(IF(Klub=$S27,T3_NOR,""),{1;2;3}))</f>
        <v>#N/A</v>
      </c>
      <c r="V27" s="63" t="e">
        <f t="shared" si="1"/>
        <v>#N/A</v>
      </c>
    </row>
    <row r="28" spans="1:22" x14ac:dyDescent="0.25">
      <c r="A28" s="82">
        <v>9</v>
      </c>
      <c r="B28" s="81">
        <v>93</v>
      </c>
      <c r="C28" s="81" t="s">
        <v>71</v>
      </c>
      <c r="D28" s="25" t="s">
        <v>162</v>
      </c>
      <c r="E28" s="81" t="s">
        <v>175</v>
      </c>
      <c r="F28" s="81" t="s">
        <v>385</v>
      </c>
      <c r="G28" s="81"/>
      <c r="H28" s="86">
        <v>368</v>
      </c>
      <c r="I28" s="88">
        <f t="shared" si="0"/>
        <v>369.47791164658634</v>
      </c>
      <c r="Q28" s="61">
        <v>9</v>
      </c>
      <c r="R28" s="25" t="s">
        <v>233</v>
      </c>
      <c r="S28" s="62">
        <f t="array" ref="S28">SUM(LARGE(IF(Klub=$R28,T1_NOR,""),{1;2;3}))</f>
        <v>363.45381526104416</v>
      </c>
      <c r="T28" s="62" t="e">
        <f t="array" ref="T28">SUM(LARGE(IF(Klub=$S28,T2_NOR,""),{1;2;3}))</f>
        <v>#N/A</v>
      </c>
      <c r="U28" s="62" t="e">
        <f t="array" ref="U28">SUM(LARGE(IF(Klub=$S28,T3_NOR,""),{1;2;3}))</f>
        <v>#N/A</v>
      </c>
      <c r="V28" s="63" t="e">
        <f t="shared" si="1"/>
        <v>#N/A</v>
      </c>
    </row>
    <row r="29" spans="1:22" x14ac:dyDescent="0.25">
      <c r="A29" s="82">
        <v>10</v>
      </c>
      <c r="B29" s="81">
        <v>321</v>
      </c>
      <c r="C29" s="81" t="s">
        <v>219</v>
      </c>
      <c r="D29" s="25" t="s">
        <v>233</v>
      </c>
      <c r="E29" s="81" t="s">
        <v>175</v>
      </c>
      <c r="F29" s="81" t="s">
        <v>380</v>
      </c>
      <c r="G29" s="81"/>
      <c r="H29" s="86">
        <v>362</v>
      </c>
      <c r="I29" s="88">
        <f t="shared" si="0"/>
        <v>363.45381526104416</v>
      </c>
      <c r="Q29" s="61">
        <v>10</v>
      </c>
      <c r="R29" s="25" t="s">
        <v>166</v>
      </c>
      <c r="S29" s="62" t="e">
        <f t="array" ref="S29">SUM(LARGE(IF(Klub=$R29,T1_NOR,""),{1;2;3}))</f>
        <v>#NUM!</v>
      </c>
      <c r="T29" s="62" t="e">
        <f t="array" ref="T29">SUM(LARGE(IF(Klub=$S29,T2_NOR,""),{1;2;3}))</f>
        <v>#NUM!</v>
      </c>
      <c r="U29" s="62" t="e">
        <f t="array" ref="U29">SUM(LARGE(IF(Klub=$S29,T3_NOR,""),{1;2;3}))</f>
        <v>#NUM!</v>
      </c>
      <c r="V29" s="63" t="e">
        <f t="shared" si="1"/>
        <v>#NUM!</v>
      </c>
    </row>
    <row r="30" spans="1:22" x14ac:dyDescent="0.25">
      <c r="A30" s="82">
        <v>11</v>
      </c>
      <c r="B30" s="81">
        <v>748</v>
      </c>
      <c r="C30" s="81" t="s">
        <v>45</v>
      </c>
      <c r="D30" s="25" t="s">
        <v>163</v>
      </c>
      <c r="E30" s="81" t="s">
        <v>175</v>
      </c>
      <c r="F30" s="81" t="s">
        <v>377</v>
      </c>
      <c r="G30" s="81"/>
      <c r="H30" s="86">
        <v>313</v>
      </c>
      <c r="I30" s="88">
        <f t="shared" si="0"/>
        <v>314.2570281124498</v>
      </c>
      <c r="Q30" s="61">
        <v>11</v>
      </c>
      <c r="R30" s="25" t="s">
        <v>299</v>
      </c>
      <c r="S30" s="62" t="e">
        <f t="array" ref="S30">SUM(LARGE(IF(Klub=$R30,T1_NOR,""),{1;2;3}))</f>
        <v>#NUM!</v>
      </c>
      <c r="T30" s="62" t="e">
        <f t="array" ref="T30">SUM(LARGE(IF(Klub=$S30,T2_NOR,""),{1;2;3}))</f>
        <v>#NUM!</v>
      </c>
      <c r="U30" s="62" t="e">
        <f t="array" ref="U30">SUM(LARGE(IF(Klub=$S30,T3_NOR,""),{1;2;3}))</f>
        <v>#NUM!</v>
      </c>
      <c r="V30" s="63" t="e">
        <f t="shared" si="1"/>
        <v>#NUM!</v>
      </c>
    </row>
    <row r="31" spans="1:22" x14ac:dyDescent="0.25">
      <c r="A31" s="82">
        <v>11</v>
      </c>
      <c r="B31" s="81">
        <v>549</v>
      </c>
      <c r="C31" s="81" t="s">
        <v>76</v>
      </c>
      <c r="D31" s="25" t="s">
        <v>160</v>
      </c>
      <c r="E31" s="81" t="s">
        <v>175</v>
      </c>
      <c r="F31" s="81" t="s">
        <v>386</v>
      </c>
      <c r="G31" s="81"/>
      <c r="H31" s="86">
        <v>313</v>
      </c>
      <c r="I31" s="88">
        <f t="shared" si="0"/>
        <v>314.2570281124498</v>
      </c>
      <c r="Q31" s="61">
        <v>12</v>
      </c>
      <c r="R31" s="25" t="s">
        <v>44</v>
      </c>
      <c r="S31" s="62" t="e">
        <f t="array" ref="S31">SUM(LARGE(IF(Klub=$R31,T1_NOR,""),{1;2;3}))</f>
        <v>#NUM!</v>
      </c>
      <c r="T31" s="62" t="e">
        <f t="array" ref="T31">SUM(LARGE(IF(Klub=$S31,T2_NOR,""),{1;2;3}))</f>
        <v>#NUM!</v>
      </c>
      <c r="U31" s="62" t="e">
        <f t="array" ref="U31">SUM(LARGE(IF(Klub=$S31,T3_NOR,""),{1;2;3}))</f>
        <v>#NUM!</v>
      </c>
      <c r="V31" s="63" t="e">
        <f t="shared" si="1"/>
        <v>#NUM!</v>
      </c>
    </row>
    <row r="32" spans="1:22" x14ac:dyDescent="0.25">
      <c r="A32" s="82">
        <v>13</v>
      </c>
      <c r="B32" s="81">
        <v>2104</v>
      </c>
      <c r="C32" s="81" t="s">
        <v>325</v>
      </c>
      <c r="D32" s="25" t="s">
        <v>164</v>
      </c>
      <c r="E32" s="81" t="s">
        <v>175</v>
      </c>
      <c r="F32" s="81" t="s">
        <v>387</v>
      </c>
      <c r="G32" s="81" t="s">
        <v>388</v>
      </c>
      <c r="H32" s="86">
        <v>303</v>
      </c>
      <c r="I32" s="88">
        <f t="shared" si="0"/>
        <v>304.2168674698795</v>
      </c>
      <c r="Q32" s="61">
        <v>13</v>
      </c>
      <c r="R32" s="25" t="s">
        <v>297</v>
      </c>
      <c r="S32" s="62" t="e">
        <f t="array" ref="S32">SUM(LARGE(IF(Klub=$R32,T1_NOR,""),{1;2;3}))</f>
        <v>#NUM!</v>
      </c>
      <c r="T32" s="62" t="e">
        <f t="array" ref="T32">SUM(LARGE(IF(Klub=$S32,T2_NOR,""),{1;2;3}))</f>
        <v>#NUM!</v>
      </c>
      <c r="U32" s="62" t="e">
        <f t="array" ref="U32">SUM(LARGE(IF(Klub=$S32,T3_NOR,""),{1;2;3}))</f>
        <v>#NUM!</v>
      </c>
      <c r="V32" s="63" t="e">
        <f t="shared" si="1"/>
        <v>#NUM!</v>
      </c>
    </row>
    <row r="33" spans="1:9" x14ac:dyDescent="0.25">
      <c r="A33" s="82">
        <v>14</v>
      </c>
      <c r="B33" s="81">
        <v>689</v>
      </c>
      <c r="C33" s="81" t="s">
        <v>96</v>
      </c>
      <c r="D33" s="25" t="s">
        <v>161</v>
      </c>
      <c r="E33" s="81" t="s">
        <v>175</v>
      </c>
      <c r="F33" s="81" t="s">
        <v>389</v>
      </c>
      <c r="G33" s="81"/>
      <c r="H33" s="86">
        <v>297</v>
      </c>
      <c r="I33" s="88">
        <f t="shared" si="0"/>
        <v>298.19277108433732</v>
      </c>
    </row>
    <row r="34" spans="1:9" x14ac:dyDescent="0.25">
      <c r="A34" s="82">
        <v>15</v>
      </c>
      <c r="B34" s="81">
        <v>2</v>
      </c>
      <c r="C34" s="81" t="s">
        <v>22</v>
      </c>
      <c r="D34" s="25" t="s">
        <v>162</v>
      </c>
      <c r="E34" s="81" t="s">
        <v>175</v>
      </c>
      <c r="F34" s="81" t="s">
        <v>390</v>
      </c>
      <c r="G34" s="81" t="s">
        <v>391</v>
      </c>
      <c r="H34" s="86">
        <v>296</v>
      </c>
      <c r="I34" s="88">
        <f t="shared" si="0"/>
        <v>297.18875502008029</v>
      </c>
    </row>
    <row r="35" spans="1:9" x14ac:dyDescent="0.25">
      <c r="A35" s="82">
        <v>16</v>
      </c>
      <c r="B35" s="81">
        <v>9876</v>
      </c>
      <c r="C35" s="81" t="s">
        <v>98</v>
      </c>
      <c r="D35" s="25" t="s">
        <v>160</v>
      </c>
      <c r="E35" s="81" t="s">
        <v>175</v>
      </c>
      <c r="F35" s="81" t="s">
        <v>380</v>
      </c>
      <c r="G35" s="81"/>
      <c r="H35" s="86">
        <v>295</v>
      </c>
      <c r="I35" s="88">
        <f t="shared" si="0"/>
        <v>296.18473895582332</v>
      </c>
    </row>
    <row r="36" spans="1:9" x14ac:dyDescent="0.25">
      <c r="A36" s="82">
        <v>16</v>
      </c>
      <c r="B36" s="81">
        <v>111</v>
      </c>
      <c r="C36" s="81" t="s">
        <v>392</v>
      </c>
      <c r="D36" s="25" t="s">
        <v>160</v>
      </c>
      <c r="E36" s="81" t="s">
        <v>175</v>
      </c>
      <c r="F36" s="81" t="s">
        <v>393</v>
      </c>
      <c r="G36" s="81"/>
      <c r="H36" s="86">
        <v>295</v>
      </c>
      <c r="I36" s="88">
        <f t="shared" si="0"/>
        <v>296.18473895582332</v>
      </c>
    </row>
    <row r="37" spans="1:9" x14ac:dyDescent="0.25">
      <c r="A37" s="82">
        <v>18</v>
      </c>
      <c r="B37" s="81">
        <v>3270</v>
      </c>
      <c r="C37" s="81" t="s">
        <v>218</v>
      </c>
      <c r="D37" s="25" t="s">
        <v>162</v>
      </c>
      <c r="E37" s="81" t="s">
        <v>175</v>
      </c>
      <c r="F37" s="81" t="s">
        <v>394</v>
      </c>
      <c r="G37" s="81"/>
      <c r="H37" s="86">
        <v>259</v>
      </c>
      <c r="I37" s="88">
        <f t="shared" si="0"/>
        <v>260.0401606425703</v>
      </c>
    </row>
    <row r="38" spans="1:9" x14ac:dyDescent="0.25">
      <c r="A38" s="82">
        <v>19</v>
      </c>
      <c r="B38" s="81">
        <v>8790</v>
      </c>
      <c r="C38" s="81" t="s">
        <v>276</v>
      </c>
      <c r="D38" s="25" t="s">
        <v>298</v>
      </c>
      <c r="E38" s="81" t="s">
        <v>175</v>
      </c>
      <c r="F38" s="81" t="s">
        <v>380</v>
      </c>
      <c r="G38" s="81"/>
      <c r="H38" s="86">
        <v>246</v>
      </c>
      <c r="I38" s="88">
        <f t="shared" si="0"/>
        <v>246.98795180722891</v>
      </c>
    </row>
    <row r="39" spans="1:9" x14ac:dyDescent="0.25">
      <c r="A39" s="82">
        <v>20</v>
      </c>
      <c r="B39" s="81">
        <v>1403</v>
      </c>
      <c r="C39" s="81" t="s">
        <v>101</v>
      </c>
      <c r="D39" s="25" t="s">
        <v>162</v>
      </c>
      <c r="E39" s="81" t="s">
        <v>175</v>
      </c>
      <c r="F39" s="81" t="s">
        <v>377</v>
      </c>
      <c r="G39" s="81" t="s">
        <v>395</v>
      </c>
      <c r="H39" s="86">
        <v>242</v>
      </c>
      <c r="I39" s="88">
        <f t="shared" si="0"/>
        <v>242.97188755020079</v>
      </c>
    </row>
    <row r="40" spans="1:9" x14ac:dyDescent="0.25">
      <c r="A40" s="82">
        <v>21</v>
      </c>
      <c r="B40" s="81">
        <v>18</v>
      </c>
      <c r="C40" s="81" t="s">
        <v>81</v>
      </c>
      <c r="D40" s="25" t="s">
        <v>165</v>
      </c>
      <c r="E40" s="81" t="s">
        <v>175</v>
      </c>
      <c r="F40" s="81" t="s">
        <v>217</v>
      </c>
      <c r="G40" s="81"/>
      <c r="H40" s="86">
        <v>226</v>
      </c>
      <c r="I40" s="88">
        <f t="shared" si="0"/>
        <v>226.90763052208834</v>
      </c>
    </row>
    <row r="41" spans="1:9" x14ac:dyDescent="0.25">
      <c r="A41" s="82">
        <v>22</v>
      </c>
      <c r="B41" s="81">
        <v>230</v>
      </c>
      <c r="C41" s="81" t="s">
        <v>25</v>
      </c>
      <c r="D41" s="25" t="s">
        <v>160</v>
      </c>
      <c r="E41" s="81" t="s">
        <v>175</v>
      </c>
      <c r="F41" s="81" t="s">
        <v>17</v>
      </c>
      <c r="G41" s="81" t="s">
        <v>396</v>
      </c>
      <c r="H41" s="86">
        <v>224</v>
      </c>
      <c r="I41" s="88">
        <f t="shared" si="0"/>
        <v>224.89959839357431</v>
      </c>
    </row>
    <row r="42" spans="1:9" x14ac:dyDescent="0.25">
      <c r="A42" s="82">
        <v>22</v>
      </c>
      <c r="B42" s="81">
        <v>24</v>
      </c>
      <c r="C42" s="81" t="s">
        <v>74</v>
      </c>
      <c r="D42" s="25" t="s">
        <v>160</v>
      </c>
      <c r="E42" s="81" t="s">
        <v>175</v>
      </c>
      <c r="F42" s="81" t="s">
        <v>397</v>
      </c>
      <c r="G42" s="81" t="s">
        <v>398</v>
      </c>
      <c r="H42" s="86">
        <v>224</v>
      </c>
      <c r="I42" s="88">
        <f t="shared" si="0"/>
        <v>224.89959839357431</v>
      </c>
    </row>
    <row r="43" spans="1:9" x14ac:dyDescent="0.25">
      <c r="A43" s="82">
        <v>24</v>
      </c>
      <c r="B43" s="81">
        <v>303</v>
      </c>
      <c r="C43" s="81" t="s">
        <v>86</v>
      </c>
      <c r="D43" s="25" t="s">
        <v>164</v>
      </c>
      <c r="E43" s="81" t="s">
        <v>175</v>
      </c>
      <c r="F43" s="81" t="s">
        <v>387</v>
      </c>
      <c r="G43" s="81" t="s">
        <v>399</v>
      </c>
      <c r="H43" s="86">
        <v>218</v>
      </c>
      <c r="I43" s="88">
        <f t="shared" si="0"/>
        <v>218.87550200803213</v>
      </c>
    </row>
    <row r="44" spans="1:9" x14ac:dyDescent="0.25">
      <c r="A44" s="82">
        <v>25</v>
      </c>
      <c r="B44" s="81">
        <v>81</v>
      </c>
      <c r="C44" s="81" t="s">
        <v>40</v>
      </c>
      <c r="D44" s="25" t="s">
        <v>160</v>
      </c>
      <c r="E44" s="81" t="s">
        <v>175</v>
      </c>
      <c r="F44" s="81" t="s">
        <v>400</v>
      </c>
      <c r="G44" s="81" t="s">
        <v>41</v>
      </c>
      <c r="H44" s="86">
        <v>213</v>
      </c>
      <c r="I44" s="88">
        <f t="shared" si="0"/>
        <v>213.85542168674698</v>
      </c>
    </row>
    <row r="45" spans="1:9" x14ac:dyDescent="0.25">
      <c r="A45" s="82">
        <v>26</v>
      </c>
      <c r="B45" s="81">
        <v>16</v>
      </c>
      <c r="C45" s="81" t="s">
        <v>278</v>
      </c>
      <c r="D45" s="25" t="s">
        <v>161</v>
      </c>
      <c r="E45" s="81" t="s">
        <v>175</v>
      </c>
      <c r="F45" s="81" t="s">
        <v>269</v>
      </c>
      <c r="G45" s="81" t="s">
        <v>401</v>
      </c>
      <c r="H45" s="86">
        <v>193</v>
      </c>
      <c r="I45" s="88">
        <f t="shared" si="0"/>
        <v>193.77510040160644</v>
      </c>
    </row>
    <row r="46" spans="1:9" x14ac:dyDescent="0.25">
      <c r="A46" s="82">
        <v>27</v>
      </c>
      <c r="B46" s="81">
        <v>992</v>
      </c>
      <c r="C46" s="81" t="s">
        <v>42</v>
      </c>
      <c r="D46" s="25" t="s">
        <v>162</v>
      </c>
      <c r="E46" s="81" t="s">
        <v>175</v>
      </c>
      <c r="F46" s="81" t="s">
        <v>241</v>
      </c>
      <c r="G46" s="81" t="s">
        <v>402</v>
      </c>
      <c r="H46" s="86">
        <v>186</v>
      </c>
      <c r="I46" s="88">
        <f t="shared" si="0"/>
        <v>186.74698795180723</v>
      </c>
    </row>
    <row r="47" spans="1:9" x14ac:dyDescent="0.25">
      <c r="A47" s="82">
        <v>28</v>
      </c>
      <c r="B47" s="81">
        <v>3692</v>
      </c>
      <c r="C47" s="81" t="s">
        <v>451</v>
      </c>
      <c r="D47" s="25" t="s">
        <v>164</v>
      </c>
      <c r="E47" s="81" t="s">
        <v>175</v>
      </c>
      <c r="F47" s="81" t="s">
        <v>403</v>
      </c>
      <c r="G47" s="81"/>
      <c r="H47" s="86">
        <v>172</v>
      </c>
      <c r="I47" s="88">
        <f t="shared" si="0"/>
        <v>172.69076305220884</v>
      </c>
    </row>
    <row r="48" spans="1:9" x14ac:dyDescent="0.25">
      <c r="A48" s="82">
        <v>29</v>
      </c>
      <c r="B48" s="81">
        <v>82</v>
      </c>
      <c r="C48" s="81" t="s">
        <v>104</v>
      </c>
      <c r="D48" s="25" t="s">
        <v>160</v>
      </c>
      <c r="E48" s="81" t="s">
        <v>175</v>
      </c>
      <c r="F48" s="81" t="s">
        <v>377</v>
      </c>
      <c r="G48" s="81"/>
      <c r="H48" s="86">
        <v>113</v>
      </c>
      <c r="I48" s="88">
        <f t="shared" si="0"/>
        <v>113.45381526104417</v>
      </c>
    </row>
    <row r="49" spans="1:9" x14ac:dyDescent="0.25">
      <c r="A49" s="82">
        <v>30</v>
      </c>
      <c r="B49" s="81">
        <v>1412</v>
      </c>
      <c r="C49" s="81" t="s">
        <v>450</v>
      </c>
      <c r="D49" s="25" t="s">
        <v>164</v>
      </c>
      <c r="E49" s="81" t="s">
        <v>175</v>
      </c>
      <c r="F49" s="81" t="s">
        <v>404</v>
      </c>
      <c r="G49" s="81"/>
      <c r="H49" s="86">
        <v>73</v>
      </c>
      <c r="I49" s="88">
        <f t="shared" si="0"/>
        <v>73.293172690763058</v>
      </c>
    </row>
    <row r="50" spans="1:9" x14ac:dyDescent="0.25">
      <c r="A50" s="82">
        <v>31</v>
      </c>
      <c r="B50" s="81">
        <v>911</v>
      </c>
      <c r="C50" s="81" t="s">
        <v>84</v>
      </c>
      <c r="D50" s="25" t="s">
        <v>163</v>
      </c>
      <c r="E50" s="81" t="s">
        <v>175</v>
      </c>
      <c r="F50" s="81" t="s">
        <v>405</v>
      </c>
      <c r="G50" s="81" t="s">
        <v>406</v>
      </c>
      <c r="H50" s="86">
        <v>48</v>
      </c>
      <c r="I50" s="88">
        <f t="shared" si="0"/>
        <v>48.192771084337352</v>
      </c>
    </row>
    <row r="51" spans="1:9" hidden="1" x14ac:dyDescent="0.25">
      <c r="D51" s="25" t="s">
        <v>165</v>
      </c>
    </row>
    <row r="52" spans="1:9" hidden="1" x14ac:dyDescent="0.25">
      <c r="D52" s="25" t="s">
        <v>165</v>
      </c>
    </row>
    <row r="53" spans="1:9" hidden="1" x14ac:dyDescent="0.25">
      <c r="D53" s="25" t="s">
        <v>299</v>
      </c>
    </row>
    <row r="54" spans="1:9" hidden="1" x14ac:dyDescent="0.25">
      <c r="D54" s="25" t="s">
        <v>298</v>
      </c>
    </row>
    <row r="55" spans="1:9" hidden="1" x14ac:dyDescent="0.25">
      <c r="D55" s="25" t="s">
        <v>298</v>
      </c>
    </row>
    <row r="56" spans="1:9" hidden="1" x14ac:dyDescent="0.25">
      <c r="D56" s="25" t="s">
        <v>426</v>
      </c>
    </row>
    <row r="57" spans="1:9" hidden="1" x14ac:dyDescent="0.25">
      <c r="D57" s="25" t="s">
        <v>426</v>
      </c>
    </row>
    <row r="58" spans="1:9" hidden="1" x14ac:dyDescent="0.25">
      <c r="D58" s="25" t="s">
        <v>233</v>
      </c>
    </row>
    <row r="59" spans="1:9" hidden="1" x14ac:dyDescent="0.25">
      <c r="D59" s="25" t="s">
        <v>233</v>
      </c>
    </row>
    <row r="60" spans="1:9" hidden="1" x14ac:dyDescent="0.25"/>
    <row r="61" spans="1:9" hidden="1" x14ac:dyDescent="0.25"/>
  </sheetData>
  <mergeCells count="6">
    <mergeCell ref="A1:G1"/>
    <mergeCell ref="A2:E2"/>
    <mergeCell ref="A3:N3"/>
    <mergeCell ref="A7:G7"/>
    <mergeCell ref="A5:G5"/>
    <mergeCell ref="A4:E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/>
  <dimension ref="A1:W56"/>
  <sheetViews>
    <sheetView topLeftCell="C8" workbookViewId="0">
      <selection activeCell="C32" sqref="C32"/>
    </sheetView>
  </sheetViews>
  <sheetFormatPr defaultRowHeight="15" x14ac:dyDescent="0.25"/>
  <cols>
    <col min="3" max="3" width="19.28515625" customWidth="1"/>
    <col min="4" max="4" width="17.140625" customWidth="1"/>
    <col min="5" max="5" width="23.5703125" customWidth="1"/>
    <col min="6" max="6" width="36.140625" customWidth="1"/>
    <col min="18" max="18" width="17.85546875" customWidth="1"/>
  </cols>
  <sheetData>
    <row r="1" spans="1:10" ht="22.5" x14ac:dyDescent="0.25">
      <c r="A1" s="117" t="s">
        <v>407</v>
      </c>
      <c r="B1" s="117"/>
      <c r="C1" s="117"/>
      <c r="D1" s="117"/>
      <c r="E1" s="117"/>
      <c r="F1" s="117"/>
      <c r="G1" s="117"/>
      <c r="H1" s="117"/>
      <c r="I1" s="117"/>
      <c r="J1" s="67"/>
    </row>
    <row r="2" spans="1:10" x14ac:dyDescent="0.25">
      <c r="A2" s="70"/>
      <c r="B2" s="40"/>
      <c r="C2" s="40"/>
      <c r="D2" s="40"/>
      <c r="E2" s="40"/>
      <c r="F2" s="40"/>
      <c r="G2" s="40"/>
      <c r="H2" s="40"/>
      <c r="I2" s="40"/>
      <c r="J2" s="40"/>
    </row>
    <row r="3" spans="1:10" x14ac:dyDescent="0.25">
      <c r="A3" s="116" t="s">
        <v>408</v>
      </c>
      <c r="B3" s="116"/>
      <c r="C3" s="40"/>
      <c r="D3" s="40"/>
      <c r="E3" s="40"/>
      <c r="F3" s="40"/>
      <c r="G3" s="40"/>
      <c r="H3" s="40"/>
      <c r="I3" s="40"/>
      <c r="J3" s="40"/>
    </row>
    <row r="4" spans="1:10" x14ac:dyDescent="0.25">
      <c r="A4" s="70"/>
      <c r="B4" s="40"/>
      <c r="C4" s="40"/>
      <c r="D4" s="40"/>
      <c r="E4" s="40"/>
      <c r="F4" s="40"/>
      <c r="G4" s="40"/>
      <c r="H4" s="40"/>
      <c r="I4" s="40"/>
      <c r="J4" s="40"/>
    </row>
    <row r="5" spans="1:10" ht="22.5" x14ac:dyDescent="0.25">
      <c r="A5" s="117" t="s">
        <v>0</v>
      </c>
      <c r="B5" s="117"/>
      <c r="C5" s="117"/>
      <c r="D5" s="117"/>
      <c r="E5" s="117"/>
      <c r="F5" s="117"/>
      <c r="G5" s="117"/>
      <c r="H5" s="117"/>
      <c r="I5" s="117"/>
      <c r="J5" s="67"/>
    </row>
    <row r="6" spans="1:10" x14ac:dyDescent="0.25">
      <c r="A6" s="70"/>
      <c r="B6" s="40"/>
      <c r="C6" s="40"/>
      <c r="D6" s="40"/>
      <c r="E6" s="40"/>
      <c r="F6" s="40"/>
      <c r="G6" s="40"/>
      <c r="H6" s="40"/>
      <c r="I6" s="40"/>
      <c r="J6" s="40"/>
    </row>
    <row r="7" spans="1:10" ht="17.25" x14ac:dyDescent="0.25">
      <c r="A7" s="119" t="s">
        <v>1</v>
      </c>
      <c r="B7" s="119"/>
      <c r="C7" s="119"/>
      <c r="D7" s="119"/>
      <c r="E7" s="40"/>
      <c r="F7" s="40"/>
      <c r="G7" s="40"/>
      <c r="H7" s="40"/>
      <c r="I7" s="40"/>
      <c r="J7" s="40"/>
    </row>
    <row r="8" spans="1:10" x14ac:dyDescent="0.25">
      <c r="A8" s="70"/>
      <c r="B8" s="40"/>
      <c r="C8" s="40"/>
      <c r="D8" s="40"/>
      <c r="E8" s="40"/>
      <c r="F8" s="40"/>
      <c r="G8" s="40"/>
      <c r="H8" s="40"/>
      <c r="I8" s="40"/>
      <c r="J8" s="40"/>
    </row>
    <row r="9" spans="1:10" x14ac:dyDescent="0.25">
      <c r="A9" s="71" t="s">
        <v>181</v>
      </c>
      <c r="B9" s="40"/>
      <c r="C9" s="40"/>
      <c r="D9" s="40"/>
      <c r="E9" s="40"/>
      <c r="F9" s="40"/>
      <c r="G9" s="40"/>
      <c r="H9" s="40"/>
      <c r="I9" s="40"/>
      <c r="J9" s="40"/>
    </row>
    <row r="10" spans="1:10" x14ac:dyDescent="0.25">
      <c r="A10" s="53"/>
    </row>
    <row r="11" spans="1:10" x14ac:dyDescent="0.25">
      <c r="A11" s="26" t="s">
        <v>2</v>
      </c>
      <c r="B11" s="26" t="s">
        <v>3</v>
      </c>
      <c r="C11" s="26" t="s">
        <v>4</v>
      </c>
      <c r="D11" s="26" t="s">
        <v>409</v>
      </c>
    </row>
    <row r="12" spans="1:10" ht="31.5" x14ac:dyDescent="0.25">
      <c r="A12" s="28" t="s">
        <v>315</v>
      </c>
      <c r="B12" s="28" t="s">
        <v>410</v>
      </c>
      <c r="C12" s="27" t="s">
        <v>411</v>
      </c>
      <c r="D12" s="91">
        <v>0</v>
      </c>
    </row>
    <row r="13" spans="1:10" ht="31.5" x14ac:dyDescent="0.25">
      <c r="A13" s="28" t="s">
        <v>318</v>
      </c>
      <c r="B13" s="28" t="s">
        <v>412</v>
      </c>
      <c r="C13" s="27" t="s">
        <v>413</v>
      </c>
      <c r="D13" s="91">
        <v>1</v>
      </c>
    </row>
    <row r="14" spans="1:10" ht="31.5" x14ac:dyDescent="0.25">
      <c r="A14" s="28" t="s">
        <v>321</v>
      </c>
      <c r="B14" s="28" t="s">
        <v>414</v>
      </c>
      <c r="C14" s="27" t="s">
        <v>415</v>
      </c>
      <c r="D14" s="91">
        <v>1</v>
      </c>
    </row>
    <row r="15" spans="1:10" ht="31.5" x14ac:dyDescent="0.25">
      <c r="A15" s="28" t="s">
        <v>416</v>
      </c>
      <c r="B15" s="28" t="s">
        <v>417</v>
      </c>
      <c r="C15" s="27" t="s">
        <v>418</v>
      </c>
      <c r="D15" s="91">
        <v>1</v>
      </c>
    </row>
    <row r="16" spans="1:10" x14ac:dyDescent="0.25">
      <c r="A16" s="53"/>
    </row>
    <row r="17" spans="1:23" x14ac:dyDescent="0.25">
      <c r="A17" s="26" t="s">
        <v>7</v>
      </c>
      <c r="B17" s="26" t="s">
        <v>8</v>
      </c>
      <c r="C17" s="26" t="s">
        <v>9</v>
      </c>
      <c r="D17" s="26" t="s">
        <v>145</v>
      </c>
      <c r="E17" s="26" t="s">
        <v>10</v>
      </c>
      <c r="F17" s="26" t="s">
        <v>11</v>
      </c>
      <c r="G17" s="26" t="s">
        <v>12</v>
      </c>
      <c r="H17" s="34" t="s">
        <v>311</v>
      </c>
      <c r="I17" s="26" t="s">
        <v>13</v>
      </c>
      <c r="J17" s="34" t="s">
        <v>427</v>
      </c>
      <c r="K17" s="34" t="s">
        <v>428</v>
      </c>
      <c r="L17" s="26"/>
      <c r="M17" s="34" t="s">
        <v>445</v>
      </c>
      <c r="N17" s="26" t="s">
        <v>445</v>
      </c>
      <c r="O17" s="60"/>
      <c r="P17" s="60"/>
      <c r="Q17" s="61" t="s">
        <v>144</v>
      </c>
      <c r="R17" s="61" t="s">
        <v>145</v>
      </c>
      <c r="S17" s="61" t="s">
        <v>146</v>
      </c>
      <c r="T17" s="61" t="s">
        <v>147</v>
      </c>
      <c r="U17" s="61" t="s">
        <v>148</v>
      </c>
      <c r="V17" s="61" t="s">
        <v>149</v>
      </c>
      <c r="W17" s="61" t="s">
        <v>92</v>
      </c>
    </row>
    <row r="18" spans="1:23" x14ac:dyDescent="0.25">
      <c r="A18" s="27">
        <v>1</v>
      </c>
      <c r="B18" s="28">
        <v>148</v>
      </c>
      <c r="C18" s="28" t="s">
        <v>18</v>
      </c>
      <c r="D18" s="25" t="s">
        <v>426</v>
      </c>
      <c r="E18" s="28" t="s">
        <v>260</v>
      </c>
      <c r="F18" s="28"/>
      <c r="G18" s="27">
        <v>0</v>
      </c>
      <c r="H18" s="93">
        <v>0</v>
      </c>
      <c r="I18" s="27">
        <v>996</v>
      </c>
      <c r="J18" s="92">
        <f>1000*I18/996</f>
        <v>1000</v>
      </c>
      <c r="K18" s="93">
        <v>1000</v>
      </c>
      <c r="L18" s="27"/>
      <c r="M18" s="93">
        <v>870</v>
      </c>
      <c r="N18" s="27"/>
      <c r="O18" s="90"/>
      <c r="P18" s="90"/>
      <c r="Q18" s="61">
        <v>1</v>
      </c>
      <c r="R18" s="25" t="s">
        <v>426</v>
      </c>
      <c r="S18" s="62">
        <f t="array" ref="S18">SUM(LARGE(IF(Klub=$R18,T1_NOR,""),{1;2;3}))</f>
        <v>0</v>
      </c>
      <c r="T18" s="62">
        <f t="array" ref="T18">SUM(LARGE(IF(Klub=$R18,T2_NOR,""),{1;2;3}))</f>
        <v>1000</v>
      </c>
      <c r="U18" s="62">
        <f t="array" ref="U18">SUM(LARGE(IF(Klub=$R18,T3_NOR,""),{1;2;3}))</f>
        <v>1000</v>
      </c>
      <c r="V18" s="62">
        <f t="array" ref="V18">SUM(LARGE(IF(Klub=$R18,T4_NOR,""),{1;2;3}))</f>
        <v>870</v>
      </c>
      <c r="W18" s="63">
        <f>SUM(S18:V18)</f>
        <v>2870</v>
      </c>
    </row>
    <row r="19" spans="1:23" x14ac:dyDescent="0.25">
      <c r="A19" s="27">
        <v>2</v>
      </c>
      <c r="B19" s="28">
        <v>5071975</v>
      </c>
      <c r="C19" s="28" t="s">
        <v>35</v>
      </c>
      <c r="D19" s="25" t="s">
        <v>165</v>
      </c>
      <c r="E19" s="28" t="s">
        <v>264</v>
      </c>
      <c r="F19" s="28"/>
      <c r="G19" s="27">
        <v>2</v>
      </c>
      <c r="H19" s="93">
        <v>500</v>
      </c>
      <c r="I19" s="27">
        <v>992</v>
      </c>
      <c r="J19" s="92">
        <f t="shared" ref="J19:J38" si="0">1000*I19/996</f>
        <v>995.98393574297188</v>
      </c>
      <c r="K19" s="93">
        <v>957</v>
      </c>
      <c r="L19" s="27"/>
      <c r="M19" s="93">
        <v>817</v>
      </c>
      <c r="N19" s="27"/>
      <c r="O19" s="90"/>
      <c r="P19" s="90"/>
      <c r="Q19" s="61">
        <v>2</v>
      </c>
      <c r="R19" s="25" t="s">
        <v>161</v>
      </c>
      <c r="S19" s="62">
        <f t="array" ref="S19">SUM(LARGE(IF(Klub=$R19,T1_NOR,""),{1;2;3}))</f>
        <v>1500</v>
      </c>
      <c r="T19" s="62">
        <f t="array" ref="T19">SUM(LARGE(IF(Klub=$R19,T2_NOR,""),{1;2;3}))</f>
        <v>2261.0441767068273</v>
      </c>
      <c r="U19" s="62">
        <f t="array" ref="U19">SUM(LARGE(IF(Klub=$R19,T3_NOR,""),{1;2;3}))</f>
        <v>2289</v>
      </c>
      <c r="V19" s="62">
        <f t="array" ref="V19">SUM(LARGE(IF(Klub=$R19,T4_NOR,""),{1;2;3}))</f>
        <v>2675</v>
      </c>
      <c r="W19" s="63">
        <f t="shared" ref="W19:W30" si="1">SUM(S19:V19)</f>
        <v>8725.0441767068278</v>
      </c>
    </row>
    <row r="20" spans="1:23" x14ac:dyDescent="0.25">
      <c r="A20" s="27">
        <v>3</v>
      </c>
      <c r="B20" s="28">
        <v>5071978</v>
      </c>
      <c r="C20" s="28" t="s">
        <v>36</v>
      </c>
      <c r="D20" s="25" t="s">
        <v>162</v>
      </c>
      <c r="E20" s="28" t="s">
        <v>419</v>
      </c>
      <c r="F20" s="28" t="s">
        <v>290</v>
      </c>
      <c r="G20" s="27">
        <v>2</v>
      </c>
      <c r="H20" s="93">
        <v>500</v>
      </c>
      <c r="I20" s="27">
        <v>820</v>
      </c>
      <c r="J20" s="92">
        <f t="shared" si="0"/>
        <v>823.29317269076307</v>
      </c>
      <c r="K20" s="93">
        <v>986</v>
      </c>
      <c r="L20" s="27"/>
      <c r="M20" s="93">
        <v>870</v>
      </c>
      <c r="N20" s="27"/>
      <c r="O20" s="90"/>
      <c r="P20" s="90"/>
      <c r="Q20" s="61">
        <v>3</v>
      </c>
      <c r="R20" s="25" t="s">
        <v>165</v>
      </c>
      <c r="S20" s="62">
        <f t="array" ref="S20">SUM(LARGE(IF(Klub=$R20,T1_NOR,""),{1;2;3}))</f>
        <v>500</v>
      </c>
      <c r="T20" s="62">
        <f t="array" ref="T20">SUM(LARGE(IF(Klub=$R20,T2_NOR,""),{1;2;3}))</f>
        <v>995.98393574297188</v>
      </c>
      <c r="U20" s="62">
        <f t="array" ref="U20">SUM(LARGE(IF(Klub=$R20,T3_NOR,""),{1;2;3}))</f>
        <v>957</v>
      </c>
      <c r="V20" s="62">
        <f t="array" ref="V20">SUM(LARGE(IF(Klub=$R20,T4_NOR,""),{1;2;3}))</f>
        <v>817</v>
      </c>
      <c r="W20" s="63">
        <f t="shared" si="1"/>
        <v>3269.9839357429719</v>
      </c>
    </row>
    <row r="21" spans="1:23" x14ac:dyDescent="0.25">
      <c r="A21" s="27">
        <v>4</v>
      </c>
      <c r="B21" s="28">
        <v>29</v>
      </c>
      <c r="C21" s="28" t="s">
        <v>32</v>
      </c>
      <c r="D21" s="25" t="s">
        <v>161</v>
      </c>
      <c r="E21" s="28" t="s">
        <v>19</v>
      </c>
      <c r="F21" s="28" t="s">
        <v>198</v>
      </c>
      <c r="G21" s="27">
        <v>2</v>
      </c>
      <c r="H21" s="93">
        <v>500</v>
      </c>
      <c r="I21" s="27">
        <v>832</v>
      </c>
      <c r="J21" s="92">
        <f t="shared" si="0"/>
        <v>835.34136546184743</v>
      </c>
      <c r="K21" s="93">
        <v>703</v>
      </c>
      <c r="L21" s="27"/>
      <c r="M21" s="93">
        <v>1000</v>
      </c>
      <c r="N21" s="27"/>
      <c r="O21" s="90"/>
      <c r="P21" s="90"/>
      <c r="Q21" s="61">
        <v>4</v>
      </c>
      <c r="R21" s="25" t="s">
        <v>162</v>
      </c>
      <c r="S21" s="62">
        <f t="array" ref="S21">SUM(LARGE(IF(Klub=$R21,T1_NOR,""),{1;2;3}))</f>
        <v>500</v>
      </c>
      <c r="T21" s="62">
        <f t="array" ref="T21">SUM(LARGE(IF(Klub=$R21,T2_NOR,""),{1;2;3}))</f>
        <v>823.29317269076307</v>
      </c>
      <c r="U21" s="62">
        <f t="array" ref="U21">SUM(LARGE(IF(Klub=$R21,T3_NOR,""),{1;2;3}))</f>
        <v>986</v>
      </c>
      <c r="V21" s="62">
        <f t="array" ref="V21">SUM(LARGE(IF(Klub=$R21,T4_NOR,""),{1;2;3}))</f>
        <v>870</v>
      </c>
      <c r="W21" s="63">
        <f t="shared" si="1"/>
        <v>3179.2931726907632</v>
      </c>
    </row>
    <row r="22" spans="1:23" x14ac:dyDescent="0.25">
      <c r="A22" s="27">
        <v>8</v>
      </c>
      <c r="B22" s="28">
        <v>5</v>
      </c>
      <c r="C22" s="28" t="s">
        <v>25</v>
      </c>
      <c r="D22" s="25" t="s">
        <v>160</v>
      </c>
      <c r="E22" s="28" t="s">
        <v>19</v>
      </c>
      <c r="F22" s="28" t="s">
        <v>26</v>
      </c>
      <c r="G22" s="27">
        <v>2</v>
      </c>
      <c r="H22" s="93">
        <v>500</v>
      </c>
      <c r="I22" s="27">
        <v>688</v>
      </c>
      <c r="J22" s="92">
        <f t="shared" si="0"/>
        <v>690.76305220883535</v>
      </c>
      <c r="K22" s="93">
        <v>867</v>
      </c>
      <c r="L22" s="27"/>
      <c r="M22" s="93">
        <v>795</v>
      </c>
      <c r="N22" s="27"/>
      <c r="O22" s="90"/>
      <c r="P22" s="90"/>
      <c r="Q22" s="61">
        <v>5</v>
      </c>
      <c r="R22" s="25" t="s">
        <v>163</v>
      </c>
      <c r="S22" s="62">
        <f t="array" ref="S22">SUM(LARGE(IF(Klub=$R22,T1_NOR,""),{1;2;3}))</f>
        <v>0</v>
      </c>
      <c r="T22" s="62">
        <f t="array" ref="T22">SUM(LARGE(IF(Klub=$R22,T2_NOR,""),{1;2;3}))</f>
        <v>488.95582329317267</v>
      </c>
      <c r="U22" s="62">
        <f t="array" ref="U22">SUM(LARGE(IF(Klub=$R22,T3_NOR,""),{1;2;3}))</f>
        <v>507</v>
      </c>
      <c r="V22" s="62">
        <f t="array" ref="V22">SUM(LARGE(IF(Klub=$R22,T4_NOR,""),{1;2;3}))</f>
        <v>421</v>
      </c>
      <c r="W22" s="63">
        <f t="shared" si="1"/>
        <v>1416.9558232931727</v>
      </c>
    </row>
    <row r="23" spans="1:23" x14ac:dyDescent="0.25">
      <c r="A23" s="27">
        <v>9</v>
      </c>
      <c r="B23" s="28">
        <v>217</v>
      </c>
      <c r="C23" s="28" t="s">
        <v>50</v>
      </c>
      <c r="D23" s="25" t="s">
        <v>161</v>
      </c>
      <c r="E23" s="28" t="s">
        <v>61</v>
      </c>
      <c r="F23" s="28"/>
      <c r="G23" s="27">
        <v>0</v>
      </c>
      <c r="H23" s="93">
        <v>0</v>
      </c>
      <c r="I23" s="27">
        <v>669</v>
      </c>
      <c r="J23" s="92">
        <f t="shared" si="0"/>
        <v>671.68674698795178</v>
      </c>
      <c r="K23" s="93">
        <v>917</v>
      </c>
      <c r="L23" s="27"/>
      <c r="M23" s="93">
        <v>762</v>
      </c>
      <c r="N23" s="27"/>
      <c r="O23" s="90"/>
      <c r="P23" s="90"/>
      <c r="Q23" s="61">
        <v>6</v>
      </c>
      <c r="R23" s="25" t="s">
        <v>160</v>
      </c>
      <c r="S23" s="62">
        <f t="array" ref="S23">SUM(LARGE(IF(Klub=$R23,T1_NOR,""),{1;2;3}))</f>
        <v>1500</v>
      </c>
      <c r="T23" s="62">
        <f t="array" ref="T23">SUM(LARGE(IF(Klub=$R23,T2_NOR,""),{1;2;3}))</f>
        <v>1951.8072289156626</v>
      </c>
      <c r="U23" s="62">
        <f t="array" ref="U23">SUM(LARGE(IF(Klub=$R23,T3_NOR,""),{1;2;3}))</f>
        <v>2171</v>
      </c>
      <c r="V23" s="62">
        <f t="array" ref="V23">SUM(LARGE(IF(Klub=$R23,T4_NOR,""),{1;2;3}))</f>
        <v>1914</v>
      </c>
      <c r="W23" s="63">
        <f t="shared" si="1"/>
        <v>7536.8072289156626</v>
      </c>
    </row>
    <row r="24" spans="1:23" x14ac:dyDescent="0.25">
      <c r="A24" s="27">
        <v>10</v>
      </c>
      <c r="B24" s="28">
        <v>5071976</v>
      </c>
      <c r="C24" s="28" t="s">
        <v>20</v>
      </c>
      <c r="D24" s="25" t="s">
        <v>161</v>
      </c>
      <c r="E24" s="28" t="s">
        <v>17</v>
      </c>
      <c r="F24" s="28"/>
      <c r="G24" s="27">
        <v>2</v>
      </c>
      <c r="H24" s="93">
        <v>500</v>
      </c>
      <c r="I24" s="27">
        <v>751</v>
      </c>
      <c r="J24" s="92">
        <f t="shared" si="0"/>
        <v>754.01606425702812</v>
      </c>
      <c r="K24" s="93">
        <v>669</v>
      </c>
      <c r="L24" s="27"/>
      <c r="M24" s="93">
        <v>913</v>
      </c>
      <c r="N24" s="27"/>
      <c r="O24" s="90"/>
      <c r="P24" s="90"/>
      <c r="Q24" s="61">
        <v>7</v>
      </c>
      <c r="R24" s="25" t="s">
        <v>164</v>
      </c>
      <c r="S24" s="62">
        <f t="array" ref="S24">SUM(LARGE(IF(Klub=$R24,T1_NOR,""),{1;2;3}))</f>
        <v>500</v>
      </c>
      <c r="T24" s="62">
        <f t="array" ref="T24">SUM(LARGE(IF(Klub=$R24,T2_NOR,""),{1;2;3}))</f>
        <v>403.6144578313253</v>
      </c>
      <c r="U24" s="62">
        <f t="array" ref="U24">SUM(LARGE(IF(Klub=$R24,T3_NOR,""),{1;2;3}))</f>
        <v>352</v>
      </c>
      <c r="V24" s="62">
        <f t="array" ref="V24">SUM(LARGE(IF(Klub=$R24,T4_NOR,""),{1;2;3}))</f>
        <v>417</v>
      </c>
      <c r="W24" s="63">
        <f t="shared" si="1"/>
        <v>1672.6144578313254</v>
      </c>
    </row>
    <row r="25" spans="1:23" x14ac:dyDescent="0.25">
      <c r="A25" s="27">
        <v>13</v>
      </c>
      <c r="B25" s="28">
        <v>5071980</v>
      </c>
      <c r="C25" s="28" t="s">
        <v>58</v>
      </c>
      <c r="D25" s="25" t="s">
        <v>166</v>
      </c>
      <c r="E25" s="28" t="s">
        <v>385</v>
      </c>
      <c r="F25" s="28"/>
      <c r="G25" s="27">
        <v>2</v>
      </c>
      <c r="H25" s="93">
        <v>500</v>
      </c>
      <c r="I25" s="27">
        <v>719</v>
      </c>
      <c r="J25" s="92">
        <f t="shared" si="0"/>
        <v>721.88755020080316</v>
      </c>
      <c r="K25" s="93">
        <v>811</v>
      </c>
      <c r="L25" s="27"/>
      <c r="M25" s="93">
        <v>748</v>
      </c>
      <c r="N25" s="27"/>
      <c r="O25" s="90"/>
      <c r="P25" s="90"/>
      <c r="Q25" s="61">
        <v>8</v>
      </c>
      <c r="R25" s="25" t="s">
        <v>298</v>
      </c>
      <c r="S25" s="62" t="e">
        <f t="array" ref="S25">SUM(LARGE(IF(Klub=$R25,T1_NOR,""),{1;2;3}))</f>
        <v>#NUM!</v>
      </c>
      <c r="T25" s="62" t="e">
        <f t="array" ref="T25">SUM(LARGE(IF(Klub=$R25,T2_NOR,""),{1;2;3}))</f>
        <v>#NUM!</v>
      </c>
      <c r="U25" s="62" t="e">
        <f t="array" ref="U25">SUM(LARGE(IF(Klub=$R25,T3_NOR,""),{1;2;3}))</f>
        <v>#NUM!</v>
      </c>
      <c r="V25" s="62" t="e">
        <f t="array" ref="V25">SUM(LARGE(IF(Klub=$R25,T4_NOR,""),{1;2;3}))</f>
        <v>#NUM!</v>
      </c>
      <c r="W25" s="63" t="e">
        <f t="shared" si="1"/>
        <v>#NUM!</v>
      </c>
    </row>
    <row r="26" spans="1:23" x14ac:dyDescent="0.25">
      <c r="A26" s="27">
        <v>18</v>
      </c>
      <c r="B26" s="28">
        <v>5071974</v>
      </c>
      <c r="C26" s="28" t="s">
        <v>40</v>
      </c>
      <c r="D26" s="25" t="s">
        <v>160</v>
      </c>
      <c r="E26" s="28" t="s">
        <v>269</v>
      </c>
      <c r="F26" s="28"/>
      <c r="G26" s="27">
        <v>2</v>
      </c>
      <c r="H26" s="93">
        <v>500</v>
      </c>
      <c r="I26" s="27">
        <v>685</v>
      </c>
      <c r="J26" s="92">
        <f t="shared" si="0"/>
        <v>687.75100401606426</v>
      </c>
      <c r="K26" s="93">
        <v>659</v>
      </c>
      <c r="L26" s="27"/>
      <c r="M26" s="93">
        <v>707</v>
      </c>
      <c r="N26" s="27"/>
      <c r="O26" s="90"/>
      <c r="P26" s="90"/>
      <c r="Q26" s="61">
        <v>9</v>
      </c>
      <c r="R26" s="25" t="s">
        <v>233</v>
      </c>
      <c r="S26" s="62">
        <f t="array" ref="S26">SUM(LARGE(IF(Klub=$R26,T1_NOR,""),{1;2;3}))</f>
        <v>500</v>
      </c>
      <c r="T26" s="62">
        <f t="array" ref="T26">SUM(LARGE(IF(Klub=$R26,T2_NOR,""),{1;2;3}))</f>
        <v>532.12851405622484</v>
      </c>
      <c r="U26" s="62">
        <f t="array" ref="U26">SUM(LARGE(IF(Klub=$R26,T3_NOR,""),{1;2;3}))</f>
        <v>352</v>
      </c>
      <c r="V26" s="62">
        <f t="array" ref="V26">SUM(LARGE(IF(Klub=$R26,T4_NOR,""),{1;2;3}))</f>
        <v>329</v>
      </c>
      <c r="W26" s="63">
        <f t="shared" si="1"/>
        <v>1713.128514056225</v>
      </c>
    </row>
    <row r="27" spans="1:23" x14ac:dyDescent="0.25">
      <c r="A27" s="27">
        <v>25</v>
      </c>
      <c r="B27" s="28">
        <v>141</v>
      </c>
      <c r="C27" s="28" t="s">
        <v>43</v>
      </c>
      <c r="D27" s="25" t="s">
        <v>44</v>
      </c>
      <c r="E27" s="28" t="s">
        <v>206</v>
      </c>
      <c r="F27" s="28" t="s">
        <v>44</v>
      </c>
      <c r="G27" s="27">
        <v>0</v>
      </c>
      <c r="H27" s="93">
        <v>0</v>
      </c>
      <c r="I27" s="27">
        <v>489</v>
      </c>
      <c r="J27" s="92">
        <f t="shared" si="0"/>
        <v>490.96385542168673</v>
      </c>
      <c r="K27" s="93">
        <v>592</v>
      </c>
      <c r="L27" s="27"/>
      <c r="M27" s="93">
        <v>743</v>
      </c>
      <c r="N27" s="27"/>
      <c r="O27" s="90"/>
      <c r="P27" s="90"/>
      <c r="Q27" s="61">
        <v>10</v>
      </c>
      <c r="R27" s="25" t="s">
        <v>166</v>
      </c>
      <c r="S27" s="62">
        <f t="array" ref="S27">SUM(LARGE(IF(Klub=$R27,T1_NOR,""),{1;2;3}))</f>
        <v>1500</v>
      </c>
      <c r="T27" s="62">
        <f t="array" ref="T27">SUM(LARGE(IF(Klub=$R27,T2_NOR,""),{1;2;3}))</f>
        <v>1818.2730923694776</v>
      </c>
      <c r="U27" s="62">
        <f t="array" ref="U27">SUM(LARGE(IF(Klub=$R27,T3_NOR,""),{1;2;3}))</f>
        <v>1668</v>
      </c>
      <c r="V27" s="62">
        <f t="array" ref="V27">SUM(LARGE(IF(Klub=$R27,T4_NOR,""),{1;2;3}))</f>
        <v>1861</v>
      </c>
      <c r="W27" s="63">
        <f t="shared" si="1"/>
        <v>6847.273092369478</v>
      </c>
    </row>
    <row r="28" spans="1:23" x14ac:dyDescent="0.25">
      <c r="A28" s="27">
        <v>27</v>
      </c>
      <c r="B28" s="28">
        <v>602</v>
      </c>
      <c r="C28" s="28" t="s">
        <v>287</v>
      </c>
      <c r="D28" s="25" t="s">
        <v>166</v>
      </c>
      <c r="E28" s="28" t="s">
        <v>279</v>
      </c>
      <c r="F28" s="28"/>
      <c r="G28" s="27">
        <v>2</v>
      </c>
      <c r="H28" s="93">
        <v>500</v>
      </c>
      <c r="I28" s="27">
        <v>659</v>
      </c>
      <c r="J28" s="92">
        <f t="shared" si="0"/>
        <v>661.64658634538148</v>
      </c>
      <c r="K28" s="93">
        <v>487</v>
      </c>
      <c r="L28" s="27"/>
      <c r="M28" s="93">
        <v>670</v>
      </c>
      <c r="N28" s="27"/>
      <c r="O28" s="90"/>
      <c r="P28" s="90"/>
      <c r="Q28" s="61">
        <v>11</v>
      </c>
      <c r="R28" s="25" t="s">
        <v>299</v>
      </c>
      <c r="S28" s="62" t="e">
        <f t="array" ref="S28">SUM(LARGE(IF(Klub=$R28,T1_NOR,""),{1;2;3}))</f>
        <v>#NUM!</v>
      </c>
      <c r="T28" s="62" t="e">
        <f t="array" ref="T28">SUM(LARGE(IF(Klub=$R28,T2_NOR,""),{1;2;3}))</f>
        <v>#NUM!</v>
      </c>
      <c r="U28" s="62" t="e">
        <f t="array" ref="U28">SUM(LARGE(IF(Klub=$R28,T3_NOR,""),{1;2;3}))</f>
        <v>#NUM!</v>
      </c>
      <c r="V28" s="62" t="e">
        <f t="array" ref="V28">SUM(LARGE(IF(Klub=$R28,T4_NOR,""),{1;2;3}))</f>
        <v>#NUM!</v>
      </c>
      <c r="W28" s="63" t="e">
        <f t="shared" si="1"/>
        <v>#NUM!</v>
      </c>
    </row>
    <row r="29" spans="1:23" x14ac:dyDescent="0.25">
      <c r="A29" s="27">
        <v>31</v>
      </c>
      <c r="B29" s="28">
        <v>5071973</v>
      </c>
      <c r="C29" s="28" t="s">
        <v>131</v>
      </c>
      <c r="D29" s="25" t="s">
        <v>160</v>
      </c>
      <c r="E29" s="28" t="s">
        <v>176</v>
      </c>
      <c r="F29" s="28"/>
      <c r="G29" s="27">
        <v>2</v>
      </c>
      <c r="H29" s="93">
        <v>500</v>
      </c>
      <c r="I29" s="27">
        <v>571</v>
      </c>
      <c r="J29" s="92">
        <f t="shared" si="0"/>
        <v>573.29317269076307</v>
      </c>
      <c r="K29" s="93">
        <v>645</v>
      </c>
      <c r="L29" s="27"/>
      <c r="M29" s="93">
        <v>412</v>
      </c>
      <c r="N29" s="27"/>
      <c r="O29" s="90"/>
      <c r="P29" s="90"/>
      <c r="Q29" s="61">
        <v>12</v>
      </c>
      <c r="R29" s="25" t="s">
        <v>44</v>
      </c>
      <c r="S29" s="62">
        <f t="array" ref="S29">SUM(LARGE(IF(Klub=$R29,T1_NOR,""),{1;2;3}))</f>
        <v>0</v>
      </c>
      <c r="T29" s="62">
        <f t="array" ref="T29">SUM(LARGE(IF(Klub=$R29,T2_NOR,""),{1;2;3}))</f>
        <v>490.96385542168673</v>
      </c>
      <c r="U29" s="62">
        <f t="array" ref="U29">SUM(LARGE(IF(Klub=$R29,T3_NOR,""),{1;2;3}))</f>
        <v>592</v>
      </c>
      <c r="V29" s="62">
        <f t="array" ref="V29">SUM(LARGE(IF(Klub=$R29,T4_NOR,""),{1;2;3}))</f>
        <v>743</v>
      </c>
      <c r="W29" s="63">
        <f t="shared" si="1"/>
        <v>1825.9638554216867</v>
      </c>
    </row>
    <row r="30" spans="1:23" ht="21" x14ac:dyDescent="0.25">
      <c r="A30" s="27">
        <v>38</v>
      </c>
      <c r="B30" s="28">
        <v>748</v>
      </c>
      <c r="C30" s="28" t="s">
        <v>45</v>
      </c>
      <c r="D30" s="25" t="s">
        <v>163</v>
      </c>
      <c r="E30" s="28" t="s">
        <v>177</v>
      </c>
      <c r="F30" s="28"/>
      <c r="G30" s="27">
        <v>0</v>
      </c>
      <c r="H30" s="93">
        <v>0</v>
      </c>
      <c r="I30" s="27">
        <v>487</v>
      </c>
      <c r="J30" s="92">
        <f t="shared" si="0"/>
        <v>488.95582329317267</v>
      </c>
      <c r="K30" s="93">
        <v>507</v>
      </c>
      <c r="L30" s="27"/>
      <c r="M30" s="93">
        <v>421</v>
      </c>
      <c r="N30" s="27"/>
      <c r="O30" s="90"/>
      <c r="P30" s="90"/>
      <c r="Q30" s="61">
        <v>13</v>
      </c>
      <c r="R30" s="25" t="s">
        <v>297</v>
      </c>
      <c r="S30" s="62" t="e">
        <f t="array" ref="S30">SUM(LARGE(IF(Klub=$R30,T1_NOR,""),{1;2;3}))</f>
        <v>#NUM!</v>
      </c>
      <c r="T30" s="62" t="e">
        <f t="array" ref="T30">SUM(LARGE(IF(Klub=$R30,T2_NOR,""),{1;2;3}))</f>
        <v>#NUM!</v>
      </c>
      <c r="U30" s="62" t="e">
        <f t="array" ref="U30">SUM(LARGE(IF(Klub=$R30,T3_NOR,""),{1;2;3}))</f>
        <v>#NUM!</v>
      </c>
      <c r="V30" s="62" t="e">
        <f t="array" ref="V30">SUM(LARGE(IF(Klub=$R30,T4_NOR,""),{1;2;3}))</f>
        <v>#NUM!</v>
      </c>
      <c r="W30" s="63" t="e">
        <f t="shared" si="1"/>
        <v>#NUM!</v>
      </c>
    </row>
    <row r="31" spans="1:23" ht="21" x14ac:dyDescent="0.25">
      <c r="A31" s="27">
        <v>47</v>
      </c>
      <c r="B31" s="28">
        <v>811</v>
      </c>
      <c r="C31" s="28" t="s">
        <v>79</v>
      </c>
      <c r="D31" s="25" t="s">
        <v>166</v>
      </c>
      <c r="E31" s="28" t="s">
        <v>177</v>
      </c>
      <c r="F31" s="28" t="s">
        <v>420</v>
      </c>
      <c r="G31" s="27">
        <v>0</v>
      </c>
      <c r="H31" s="93">
        <v>0</v>
      </c>
      <c r="I31" s="27">
        <v>433</v>
      </c>
      <c r="J31" s="92">
        <f t="shared" si="0"/>
        <v>434.73895582329317</v>
      </c>
      <c r="K31" s="93">
        <v>370</v>
      </c>
      <c r="L31" s="27"/>
      <c r="M31" s="93">
        <v>443</v>
      </c>
      <c r="N31" s="27"/>
      <c r="O31" s="90"/>
      <c r="P31" s="90"/>
    </row>
    <row r="32" spans="1:23" ht="21" x14ac:dyDescent="0.25">
      <c r="A32" s="27">
        <v>48</v>
      </c>
      <c r="B32" s="28">
        <v>321</v>
      </c>
      <c r="C32" s="28" t="s">
        <v>219</v>
      </c>
      <c r="D32" s="25" t="s">
        <v>233</v>
      </c>
      <c r="E32" s="28" t="s">
        <v>277</v>
      </c>
      <c r="F32" s="28" t="s">
        <v>221</v>
      </c>
      <c r="G32" s="27">
        <v>2</v>
      </c>
      <c r="H32" s="93">
        <v>500</v>
      </c>
      <c r="I32" s="27">
        <v>530</v>
      </c>
      <c r="J32" s="92">
        <f t="shared" si="0"/>
        <v>532.12851405622484</v>
      </c>
      <c r="K32" s="93">
        <v>352</v>
      </c>
      <c r="L32" s="27"/>
      <c r="M32" s="93">
        <v>329</v>
      </c>
      <c r="N32" s="27"/>
      <c r="O32" s="90"/>
      <c r="P32" s="90"/>
    </row>
    <row r="33" spans="1:16" x14ac:dyDescent="0.25">
      <c r="A33" s="27">
        <v>49</v>
      </c>
      <c r="B33" s="28">
        <v>5071971</v>
      </c>
      <c r="C33" s="28" t="s">
        <v>223</v>
      </c>
      <c r="D33" s="25" t="s">
        <v>164</v>
      </c>
      <c r="E33" s="28" t="s">
        <v>421</v>
      </c>
      <c r="F33" s="28" t="s">
        <v>422</v>
      </c>
      <c r="G33" s="27">
        <v>2</v>
      </c>
      <c r="H33" s="93">
        <v>500</v>
      </c>
      <c r="I33" s="27">
        <v>402</v>
      </c>
      <c r="J33" s="92">
        <f t="shared" si="0"/>
        <v>403.6144578313253</v>
      </c>
      <c r="K33" s="93">
        <v>352</v>
      </c>
      <c r="L33" s="27"/>
      <c r="M33" s="93">
        <v>417</v>
      </c>
      <c r="N33" s="27"/>
      <c r="O33" s="90"/>
      <c r="P33" s="90"/>
    </row>
    <row r="34" spans="1:16" x14ac:dyDescent="0.25">
      <c r="A34" s="27">
        <v>58</v>
      </c>
      <c r="B34" s="28">
        <v>36030</v>
      </c>
      <c r="C34" s="28" t="s">
        <v>278</v>
      </c>
      <c r="D34" s="25" t="s">
        <v>161</v>
      </c>
      <c r="E34" s="28" t="s">
        <v>279</v>
      </c>
      <c r="F34" s="28" t="s">
        <v>280</v>
      </c>
      <c r="G34" s="27">
        <v>2</v>
      </c>
      <c r="H34" s="93">
        <v>500</v>
      </c>
      <c r="I34" s="27">
        <v>414</v>
      </c>
      <c r="J34" s="92">
        <f t="shared" si="0"/>
        <v>415.66265060240966</v>
      </c>
      <c r="K34" s="93">
        <v>155</v>
      </c>
      <c r="L34" s="27"/>
      <c r="M34" s="93">
        <v>325</v>
      </c>
      <c r="N34" s="27"/>
      <c r="O34" s="90"/>
      <c r="P34" s="90"/>
    </row>
    <row r="35" spans="1:16" ht="21" x14ac:dyDescent="0.25">
      <c r="A35" s="27">
        <v>60</v>
      </c>
      <c r="B35" s="28">
        <v>31638</v>
      </c>
      <c r="C35" s="28" t="s">
        <v>235</v>
      </c>
      <c r="D35" s="25" t="s">
        <v>160</v>
      </c>
      <c r="E35" s="28" t="s">
        <v>33</v>
      </c>
      <c r="F35" s="28"/>
      <c r="G35" s="27">
        <v>2</v>
      </c>
      <c r="H35" s="93">
        <v>500</v>
      </c>
      <c r="I35" s="27">
        <v>130</v>
      </c>
      <c r="J35" s="92">
        <f t="shared" si="0"/>
        <v>130.52208835341366</v>
      </c>
      <c r="K35" s="93">
        <v>379</v>
      </c>
      <c r="L35" s="27"/>
      <c r="M35" s="93">
        <v>189</v>
      </c>
      <c r="N35" s="27"/>
      <c r="O35" s="90"/>
      <c r="P35" s="90"/>
    </row>
    <row r="36" spans="1:16" x14ac:dyDescent="0.25">
      <c r="A36" s="27">
        <v>64</v>
      </c>
      <c r="B36" s="28">
        <v>565</v>
      </c>
      <c r="C36" s="28" t="s">
        <v>238</v>
      </c>
      <c r="D36" s="25" t="s">
        <v>160</v>
      </c>
      <c r="E36" s="28" t="s">
        <v>237</v>
      </c>
      <c r="F36" s="28"/>
      <c r="G36" s="27">
        <v>2</v>
      </c>
      <c r="H36" s="93">
        <v>500</v>
      </c>
      <c r="I36" s="27">
        <v>189</v>
      </c>
      <c r="J36" s="92">
        <f t="shared" si="0"/>
        <v>189.75903614457832</v>
      </c>
      <c r="K36" s="93">
        <v>298</v>
      </c>
      <c r="L36" s="27"/>
      <c r="M36" s="93">
        <v>73</v>
      </c>
      <c r="N36" s="27"/>
      <c r="O36" s="90"/>
      <c r="P36" s="90"/>
    </row>
    <row r="37" spans="1:16" x14ac:dyDescent="0.25">
      <c r="A37" s="27">
        <v>66</v>
      </c>
      <c r="B37" s="28">
        <v>5071967</v>
      </c>
      <c r="C37" s="28" t="s">
        <v>127</v>
      </c>
      <c r="D37" s="25" t="s">
        <v>160</v>
      </c>
      <c r="E37" s="28" t="s">
        <v>78</v>
      </c>
      <c r="F37" s="28"/>
      <c r="G37" s="27">
        <v>2</v>
      </c>
      <c r="H37" s="93">
        <v>500</v>
      </c>
      <c r="I37" s="27">
        <v>130</v>
      </c>
      <c r="J37" s="92">
        <f t="shared" si="0"/>
        <v>130.52208835341366</v>
      </c>
      <c r="K37" s="93">
        <v>104</v>
      </c>
      <c r="L37" s="27"/>
      <c r="M37" s="93">
        <v>199</v>
      </c>
      <c r="N37" s="27"/>
      <c r="O37" s="90"/>
      <c r="P37" s="90"/>
    </row>
    <row r="38" spans="1:16" x14ac:dyDescent="0.25">
      <c r="A38" s="27">
        <v>68</v>
      </c>
      <c r="B38" s="28">
        <v>5071968</v>
      </c>
      <c r="C38" s="28" t="s">
        <v>129</v>
      </c>
      <c r="D38" s="25" t="s">
        <v>160</v>
      </c>
      <c r="E38" s="28" t="s">
        <v>423</v>
      </c>
      <c r="F38" s="28"/>
      <c r="G38" s="27">
        <v>2</v>
      </c>
      <c r="H38" s="93">
        <v>500</v>
      </c>
      <c r="I38" s="27">
        <v>130</v>
      </c>
      <c r="J38" s="92">
        <f t="shared" si="0"/>
        <v>130.52208835341366</v>
      </c>
      <c r="K38" s="93">
        <v>104</v>
      </c>
      <c r="L38" s="27"/>
      <c r="M38" s="93">
        <v>180</v>
      </c>
      <c r="N38" s="27"/>
      <c r="O38" s="90"/>
      <c r="P38" s="90"/>
    </row>
    <row r="39" spans="1:16" x14ac:dyDescent="0.25">
      <c r="A39" s="27">
        <v>71</v>
      </c>
      <c r="B39" s="28">
        <v>5071969</v>
      </c>
      <c r="C39" s="28" t="s">
        <v>330</v>
      </c>
      <c r="D39" s="25" t="s">
        <v>166</v>
      </c>
      <c r="E39" s="28" t="s">
        <v>424</v>
      </c>
      <c r="F39" s="28" t="s">
        <v>425</v>
      </c>
      <c r="G39" s="27">
        <v>2</v>
      </c>
      <c r="H39" s="93">
        <v>500</v>
      </c>
      <c r="I39" s="27">
        <v>183</v>
      </c>
      <c r="J39" s="92">
        <f>1000*I39/996</f>
        <v>183.73493975903614</v>
      </c>
      <c r="K39" s="93">
        <v>73</v>
      </c>
      <c r="L39" s="27"/>
      <c r="M39" s="93">
        <v>102</v>
      </c>
      <c r="N39" s="27"/>
      <c r="O39" s="90"/>
      <c r="P39" s="90"/>
    </row>
    <row r="40" spans="1:16" hidden="1" x14ac:dyDescent="0.25">
      <c r="D40" s="25" t="s">
        <v>426</v>
      </c>
    </row>
    <row r="41" spans="1:16" hidden="1" x14ac:dyDescent="0.25">
      <c r="D41" s="25" t="s">
        <v>426</v>
      </c>
    </row>
    <row r="42" spans="1:16" hidden="1" x14ac:dyDescent="0.25">
      <c r="D42" s="25" t="s">
        <v>161</v>
      </c>
    </row>
    <row r="43" spans="1:16" hidden="1" x14ac:dyDescent="0.25">
      <c r="D43" s="25" t="s">
        <v>162</v>
      </c>
    </row>
    <row r="44" spans="1:16" hidden="1" x14ac:dyDescent="0.25">
      <c r="D44" s="25" t="s">
        <v>162</v>
      </c>
    </row>
    <row r="45" spans="1:16" hidden="1" x14ac:dyDescent="0.25">
      <c r="D45" s="25" t="s">
        <v>163</v>
      </c>
    </row>
    <row r="46" spans="1:16" hidden="1" x14ac:dyDescent="0.25">
      <c r="D46" s="25" t="s">
        <v>163</v>
      </c>
    </row>
    <row r="47" spans="1:16" hidden="1" x14ac:dyDescent="0.25">
      <c r="D47" s="25" t="s">
        <v>299</v>
      </c>
    </row>
    <row r="48" spans="1:16" hidden="1" x14ac:dyDescent="0.25">
      <c r="D48" s="25" t="s">
        <v>44</v>
      </c>
    </row>
    <row r="49" spans="4:4" hidden="1" x14ac:dyDescent="0.25">
      <c r="D49" s="25" t="s">
        <v>44</v>
      </c>
    </row>
    <row r="50" spans="4:4" hidden="1" x14ac:dyDescent="0.25">
      <c r="D50" s="25" t="s">
        <v>233</v>
      </c>
    </row>
    <row r="51" spans="4:4" hidden="1" x14ac:dyDescent="0.25">
      <c r="D51" s="25" t="s">
        <v>233</v>
      </c>
    </row>
    <row r="52" spans="4:4" hidden="1" x14ac:dyDescent="0.25">
      <c r="D52" s="25" t="s">
        <v>164</v>
      </c>
    </row>
    <row r="53" spans="4:4" hidden="1" x14ac:dyDescent="0.25">
      <c r="D53" s="25" t="s">
        <v>164</v>
      </c>
    </row>
    <row r="54" spans="4:4" hidden="1" x14ac:dyDescent="0.25">
      <c r="D54" s="25" t="s">
        <v>165</v>
      </c>
    </row>
    <row r="55" spans="4:4" hidden="1" x14ac:dyDescent="0.25">
      <c r="D55" s="25" t="s">
        <v>165</v>
      </c>
    </row>
    <row r="56" spans="4:4" hidden="1" x14ac:dyDescent="0.25"/>
  </sheetData>
  <mergeCells count="4">
    <mergeCell ref="A1:I1"/>
    <mergeCell ref="A5:I5"/>
    <mergeCell ref="A7:D7"/>
    <mergeCell ref="A3:B3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6"/>
  <dimension ref="B1:AN87"/>
  <sheetViews>
    <sheetView showGridLines="0" showRowColHeaders="0" tabSelected="1" workbookViewId="0">
      <selection activeCell="X53" sqref="X53"/>
    </sheetView>
  </sheetViews>
  <sheetFormatPr defaultRowHeight="15" x14ac:dyDescent="0.25"/>
  <cols>
    <col min="1" max="1" width="1.85546875" customWidth="1"/>
    <col min="2" max="2" width="9.140625" style="3"/>
    <col min="3" max="3" width="19.28515625" customWidth="1"/>
    <col min="4" max="4" width="27.28515625" customWidth="1"/>
    <col min="5" max="5" width="9.85546875" style="9" bestFit="1" customWidth="1"/>
    <col min="6" max="19" width="7.5703125" style="9" customWidth="1"/>
    <col min="20" max="20" width="7.85546875" style="9" customWidth="1"/>
    <col min="21" max="21" width="6.85546875" style="9" customWidth="1"/>
    <col min="22" max="22" width="9.7109375" style="2" customWidth="1"/>
    <col min="23" max="23" width="1.7109375" customWidth="1"/>
    <col min="24" max="25" width="17.42578125" customWidth="1"/>
  </cols>
  <sheetData>
    <row r="1" spans="2:25" ht="102.75" customHeight="1" thickBot="1" x14ac:dyDescent="0.3">
      <c r="B1" s="12"/>
      <c r="C1" s="13"/>
      <c r="D1" s="115" t="s">
        <v>448</v>
      </c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 t="s">
        <v>446</v>
      </c>
      <c r="S1" s="115"/>
      <c r="T1" s="115"/>
      <c r="U1" s="115"/>
      <c r="V1" s="115"/>
    </row>
    <row r="2" spans="2:25" ht="27.75" customHeight="1" thickBot="1" x14ac:dyDescent="0.3">
      <c r="B2" s="3" t="s">
        <v>144</v>
      </c>
      <c r="C2" s="10" t="s">
        <v>9</v>
      </c>
      <c r="D2" s="10" t="s">
        <v>10</v>
      </c>
      <c r="E2" s="7" t="s">
        <v>12</v>
      </c>
      <c r="F2" s="7" t="s">
        <v>13</v>
      </c>
      <c r="G2" s="7" t="s">
        <v>14</v>
      </c>
      <c r="H2" s="7" t="s">
        <v>15</v>
      </c>
      <c r="I2" s="7" t="s">
        <v>89</v>
      </c>
      <c r="J2" s="7" t="s">
        <v>90</v>
      </c>
      <c r="K2" s="7" t="s">
        <v>91</v>
      </c>
      <c r="L2" s="7" t="s">
        <v>132</v>
      </c>
      <c r="M2" s="7" t="s">
        <v>133</v>
      </c>
      <c r="N2" s="7" t="s">
        <v>134</v>
      </c>
      <c r="O2" s="7" t="s">
        <v>135</v>
      </c>
      <c r="P2" s="7" t="s">
        <v>136</v>
      </c>
      <c r="Q2" s="7" t="s">
        <v>137</v>
      </c>
      <c r="R2" s="7" t="s">
        <v>138</v>
      </c>
      <c r="S2" s="7" t="s">
        <v>139</v>
      </c>
      <c r="T2" s="7" t="s">
        <v>143</v>
      </c>
      <c r="U2" s="7" t="s">
        <v>28</v>
      </c>
      <c r="V2" s="2" t="s">
        <v>92</v>
      </c>
      <c r="X2" s="4" t="s">
        <v>140</v>
      </c>
      <c r="Y2" s="4" t="s">
        <v>141</v>
      </c>
    </row>
    <row r="3" spans="2:25" ht="15.75" thickBot="1" x14ac:dyDescent="0.3">
      <c r="B3" s="14">
        <v>1</v>
      </c>
      <c r="C3" s="15" t="s">
        <v>18</v>
      </c>
      <c r="D3" s="15" t="s">
        <v>263</v>
      </c>
      <c r="E3" s="48">
        <f>IFERROR(VLOOKUP(Tabela2[[#This Row],[Name]],PWC!$C$18:$N$55,7,FALSE),"0")</f>
        <v>481.48148148148147</v>
      </c>
      <c r="F3" s="96">
        <f>IFERROR(VLOOKUP(Tabela2[[#This Row],[Name]],PWC!$C$18:$N$55,9,FALSE),"0")</f>
        <v>987.46081504702192</v>
      </c>
      <c r="G3" s="96">
        <f>IFERROR(VLOOKUP(Tabela2[[#This Row],[Name]],PWC!$C$18:$N$55,11,FALSE),"0")</f>
        <v>902.7081243731194</v>
      </c>
      <c r="H3" s="96">
        <f>IFERROR(VLOOKUP(Tabela2[[#This Row],[Name]],ParaStajerka!$C$16:$J$25,7,FALSE),"0")</f>
        <v>895.91078066914497</v>
      </c>
      <c r="I3" s="96">
        <f>IFERROR(VLOOKUP(Tabela2[[#This Row],[Name]],Adrenalin!$C$18:$M$41,7,FALSE),"0")</f>
        <v>974.84909456740445</v>
      </c>
      <c r="J3" s="96">
        <f>IFERROR(VLOOKUP(Tabela2[[#This Row],[Name]],Adrenalin!$C$18:$M$41,9,FALSE),"0")</f>
        <v>949.68553459119494</v>
      </c>
      <c r="K3" s="96">
        <f>IFERROR(VLOOKUP(Tabela2[[#This Row],[Name]],Adrenalin!$C$18:$M$41,11,FALSE),"0")</f>
        <v>877.6541961577351</v>
      </c>
      <c r="L3" s="48">
        <v>0</v>
      </c>
      <c r="M3" s="96">
        <f>IFERROR(VLOOKUP(Tabela2[[#This Row],[Name]],Ratitovec!$C$18:$N$43,9,FALSE),"0")</f>
        <v>872</v>
      </c>
      <c r="N3" s="96">
        <f>IFERROR(VLOOKUP(Tabela2[[#This Row],[Name]],Ratitovec!$C$18:$N$43,11,FALSE),"0")</f>
        <v>800.80482897384309</v>
      </c>
      <c r="O3" s="48">
        <f>IFERROR(VLOOKUP(Tabela2[[#This Row],[Name]],'DP2014'!$C$19:$I$50,7,FALSE),"0")</f>
        <v>381.52610441767069</v>
      </c>
      <c r="P3" s="48">
        <v>0</v>
      </c>
      <c r="Q3" s="96">
        <f>IFERROR(VLOOKUP(Tabela2[[#This Row],[Name]],SocaValley!$C$17:$M$39,8,FALSE),"0")</f>
        <v>1000</v>
      </c>
      <c r="R3" s="96">
        <f>IFERROR(VLOOKUP(Tabela2[[#This Row],[Name]],SocaValley!$C$17:$M$39,9,FALSE),"0")</f>
        <v>1000</v>
      </c>
      <c r="S3" s="96">
        <f>IFERROR(VLOOKUP(Tabela2[[#This Row],[Name]],SocaValley!$C$17:$M$39,11,FALSE),"0")</f>
        <v>870</v>
      </c>
      <c r="T3" s="8">
        <f>SUM(E3:S3)</f>
        <v>10994.080960278618</v>
      </c>
      <c r="U3" s="8">
        <f>IFERROR(SUM(SMALL(Tabela2[[#This Row],[T 1]:[T 15]],{1;2;3;4})),"0")</f>
        <v>863.00758589915222</v>
      </c>
      <c r="V3" s="11">
        <f>T3-U3</f>
        <v>10131.073374379466</v>
      </c>
      <c r="X3" s="5">
        <v>0</v>
      </c>
      <c r="Y3" s="6">
        <v>0</v>
      </c>
    </row>
    <row r="4" spans="2:25" ht="15.75" thickBot="1" x14ac:dyDescent="0.3">
      <c r="B4" s="14">
        <v>2</v>
      </c>
      <c r="C4" s="15" t="s">
        <v>35</v>
      </c>
      <c r="D4" s="15" t="s">
        <v>263</v>
      </c>
      <c r="E4" s="48">
        <f>IFERROR(VLOOKUP(Tabela2[[#This Row],[Name]],PWC!$C$18:$N$55,7,FALSE),"0")</f>
        <v>370.37037037037038</v>
      </c>
      <c r="F4" s="96">
        <f>IFERROR(VLOOKUP(Tabela2[[#This Row],[Name]],PWC!$C$18:$N$55,9,FALSE),"0")</f>
        <v>1000</v>
      </c>
      <c r="G4" s="96">
        <f>IFERROR(VLOOKUP(Tabela2[[#This Row],[Name]],PWC!$C$18:$N$55,11,FALSE),"0")</f>
        <v>758.27482447342027</v>
      </c>
      <c r="H4" s="48">
        <v>0</v>
      </c>
      <c r="I4" s="96">
        <f>IFERROR(VLOOKUP(Tabela2[[#This Row],[Name]],Adrenalin!$C$18:$M$41,7,FALSE),"0")</f>
        <v>863.17907444668003</v>
      </c>
      <c r="J4" s="96">
        <f>IFERROR(VLOOKUP(Tabela2[[#This Row],[Name]],Adrenalin!$C$18:$M$41,9,FALSE),"0")</f>
        <v>1000</v>
      </c>
      <c r="K4" s="96">
        <f>IFERROR(VLOOKUP(Tabela2[[#This Row],[Name]],Adrenalin!$C$18:$M$41,11,FALSE),"0")</f>
        <v>883.72093023255809</v>
      </c>
      <c r="L4" s="96">
        <f>IFERROR(VLOOKUP(Tabela2[[#This Row],[Name]],Ratitovec!$C$18:$N$43,7,FALSE),"0")</f>
        <v>1000</v>
      </c>
      <c r="M4" s="48">
        <v>0</v>
      </c>
      <c r="N4" s="96">
        <f>IFERROR(VLOOKUP(Tabela2[[#This Row],[Name]],Ratitovec!$C$18:$N$43,11,FALSE),"0")</f>
        <v>991.95171026156936</v>
      </c>
      <c r="O4" s="48">
        <v>0</v>
      </c>
      <c r="P4" s="96">
        <f>IFERROR(VLOOKUP(Tabela2[[#This Row],[Name]],SocaValley!$C$17:$M$39,6,FALSE),"0")</f>
        <v>500</v>
      </c>
      <c r="Q4" s="96">
        <f>IFERROR(VLOOKUP(Tabela2[[#This Row],[Name]],SocaValley!$C$17:$M$39,8,FALSE),"0")</f>
        <v>995.98393574297188</v>
      </c>
      <c r="R4" s="96">
        <f>IFERROR(VLOOKUP(Tabela2[[#This Row],[Name]],SocaValley!$C$17:$M$39,11,FALSE),"0")</f>
        <v>817</v>
      </c>
      <c r="S4" s="96">
        <f>IFERROR(VLOOKUP(Tabela2[[#This Row],[Name]],SocaValley!$C$17:$M$39,11,FALSE),"0")</f>
        <v>817</v>
      </c>
      <c r="T4" s="8">
        <f>SUM(E4:S4)</f>
        <v>9997.4808455275706</v>
      </c>
      <c r="U4" s="8">
        <v>370</v>
      </c>
      <c r="V4" s="11">
        <f>T4-U4</f>
        <v>9627.4808455275706</v>
      </c>
      <c r="X4" s="5">
        <v>1</v>
      </c>
      <c r="Y4" s="6">
        <v>1</v>
      </c>
    </row>
    <row r="5" spans="2:25" ht="15.75" thickBot="1" x14ac:dyDescent="0.3">
      <c r="B5" s="14">
        <v>3</v>
      </c>
      <c r="C5" s="15" t="s">
        <v>36</v>
      </c>
      <c r="D5" s="15" t="s">
        <v>263</v>
      </c>
      <c r="E5" s="48">
        <f>IFERROR(VLOOKUP(Tabela2[[#This Row],[Name]],PWC!$C$18:$N$55,7,FALSE),"0")</f>
        <v>472.22222222222223</v>
      </c>
      <c r="F5" s="96">
        <f>IFERROR(VLOOKUP(Tabela2[[#This Row],[Name]],PWC!$C$18:$N$55,9,FALSE),"0")</f>
        <v>741.90177638453497</v>
      </c>
      <c r="G5" s="96">
        <f>IFERROR(VLOOKUP(Tabela2[[#This Row],[Name]],PWC!$C$18:$N$55,11,FALSE),"0")</f>
        <v>961.88565697091269</v>
      </c>
      <c r="H5" s="96">
        <f>IFERROR(VLOOKUP(Tabela2[[#This Row],[Name]],ParaStajerka!$C$16:$J$25,7,FALSE),"0")</f>
        <v>923.79182156133834</v>
      </c>
      <c r="I5" s="96">
        <f>IFERROR(VLOOKUP(Tabela2[[#This Row],[Name]],Adrenalin!$C$18:$M$41,7,FALSE),"0")</f>
        <v>963.78269617706235</v>
      </c>
      <c r="J5" s="96">
        <f>IFERROR(VLOOKUP(Tabela2[[#This Row],[Name]],Adrenalin!$C$18:$M$41,9,FALSE),"0")</f>
        <v>977.98742138364776</v>
      </c>
      <c r="K5" s="96">
        <f>IFERROR(VLOOKUP(Tabela2[[#This Row],[Name]],Adrenalin!$C$18:$M$41,11,FALSE),"0")</f>
        <v>906.97674418604652</v>
      </c>
      <c r="L5" s="48">
        <v>0</v>
      </c>
      <c r="M5" s="96">
        <f>IFERROR(VLOOKUP(Tabela2[[#This Row],[Name]],Ratitovec!$C$18:$N$43,9,FALSE),"0")</f>
        <v>774</v>
      </c>
      <c r="N5" s="48">
        <f>IFERROR(VLOOKUP(Tabela2[[#This Row],[Name]],Ratitovec!$C$18:$N$43,11,FALSE),"0")</f>
        <v>174.04426559356136</v>
      </c>
      <c r="O5" s="48">
        <f>IFERROR(VLOOKUP(Tabela2[[#This Row],[Name]],'DP2014'!$C$19:$I$50,7,FALSE),"0")</f>
        <v>458.83534136546183</v>
      </c>
      <c r="P5" s="96">
        <f>IFERROR(VLOOKUP(Tabela2[[#This Row],[Name]],SocaValley!$C$17:$M$39,6,FALSE),"0")</f>
        <v>500</v>
      </c>
      <c r="Q5" s="96">
        <f>IFERROR(VLOOKUP(Tabela2[[#This Row],[Name]],SocaValley!$C$17:$M$39,8,FALSE),"0")</f>
        <v>823.29317269076307</v>
      </c>
      <c r="R5" s="96">
        <f>IFERROR(VLOOKUP(Tabela2[[#This Row],[Name]],SocaValley!$C$17:$M$39,11,FALSE),"0")</f>
        <v>870</v>
      </c>
      <c r="S5" s="96">
        <f>IFERROR(VLOOKUP(Tabela2[[#This Row],[Name]],SocaValley!$C$17:$M$39,11,FALSE),"0")</f>
        <v>870</v>
      </c>
      <c r="T5" s="8">
        <f>SUM(E5:S5)</f>
        <v>10418.721118535552</v>
      </c>
      <c r="U5" s="8">
        <f>IFERROR(SUM(SMALL(Tabela2[[#This Row],[T 1]:[T 15]],{1;2;3;4})),"0")</f>
        <v>1105.1018291812454</v>
      </c>
      <c r="V5" s="11">
        <f>T5-U5</f>
        <v>9313.6192893543066</v>
      </c>
      <c r="X5" s="5">
        <v>2</v>
      </c>
      <c r="Y5" s="6">
        <v>2</v>
      </c>
    </row>
    <row r="6" spans="2:25" ht="15.75" thickBot="1" x14ac:dyDescent="0.3">
      <c r="B6" s="14">
        <v>4</v>
      </c>
      <c r="C6" s="15" t="s">
        <v>50</v>
      </c>
      <c r="D6" s="15" t="s">
        <v>261</v>
      </c>
      <c r="E6" s="96">
        <f>IFERROR(VLOOKUP(Tabela2[[#This Row],[Name]],PWC!$C$18:$N$55,7,FALSE),"0")</f>
        <v>462.96296296296299</v>
      </c>
      <c r="F6" s="96">
        <f>IFERROR(VLOOKUP(Tabela2[[#This Row],[Name]],PWC!$C$18:$N$55,9,FALSE),"0")</f>
        <v>987.46081504702192</v>
      </c>
      <c r="G6" s="96">
        <f>IFERROR(VLOOKUP(Tabela2[[#This Row],[Name]],PWC!$C$18:$N$55,11,FALSE),"0")</f>
        <v>893.68104312938817</v>
      </c>
      <c r="H6" s="96">
        <f>IFERROR(VLOOKUP(Tabela2[[#This Row],[Name]],ParaStajerka!$C$16:$J$25,7,FALSE),"0")</f>
        <v>1000</v>
      </c>
      <c r="I6" s="96">
        <f>IFERROR(VLOOKUP(Tabela2[[#This Row],[Name]],Adrenalin!$C$18:$M$41,7,FALSE),"0")</f>
        <v>631.79074446680079</v>
      </c>
      <c r="J6" s="48">
        <f>IFERROR(VLOOKUP(Tabela2[[#This Row],[Name]],Adrenalin!$C$18:$M$41,9,FALSE),"0")</f>
        <v>437.10691823899373</v>
      </c>
      <c r="K6" s="96">
        <f>IFERROR(VLOOKUP(Tabela2[[#This Row],[Name]],Adrenalin!$C$18:$M$41,11,FALSE),"0")</f>
        <v>592.51769464105155</v>
      </c>
      <c r="L6" s="96">
        <f>IFERROR(VLOOKUP(Tabela2[[#This Row],[Name]],Ratitovec!$C$18:$N$43,7,FALSE),"0")</f>
        <v>991.75257731958766</v>
      </c>
      <c r="M6" s="96">
        <f>IFERROR(VLOOKUP(Tabela2[[#This Row],[Name]],Ratitovec!$C$18:$N$43,9,FALSE),"0")</f>
        <v>859</v>
      </c>
      <c r="N6" s="48">
        <f>IFERROR(VLOOKUP(Tabela2[[#This Row],[Name]],Ratitovec!$C$18:$N$43,11,FALSE),"0")</f>
        <v>182.09255533199195</v>
      </c>
      <c r="O6" s="48">
        <f>IFERROR(VLOOKUP(Tabela2[[#This Row],[Name]],'DP2014'!$C$19:$I$50,7,FALSE),"0")</f>
        <v>379.51807228915663</v>
      </c>
      <c r="P6" s="48">
        <v>0</v>
      </c>
      <c r="Q6" s="96">
        <f>IFERROR(VLOOKUP(Tabela2[[#This Row],[Name]],SocaValley!$C$17:$M$39,8,FALSE),"0")</f>
        <v>671.68674698795178</v>
      </c>
      <c r="R6" s="96">
        <f>IFERROR(VLOOKUP(Tabela2[[#This Row],[Name]],SocaValley!$C$17:$M$39,11,FALSE),"0")</f>
        <v>762</v>
      </c>
      <c r="S6" s="96">
        <f>IFERROR(VLOOKUP(Tabela2[[#This Row],[Name]],SocaValley!$C$17:$M$39,11,FALSE),"0")</f>
        <v>762</v>
      </c>
      <c r="T6" s="8">
        <f>SUM(E6:S6)</f>
        <v>9613.5701304149061</v>
      </c>
      <c r="U6" s="8">
        <f>IFERROR(SUM(SMALL(Tabela2[[#This Row],[T 1]:[T 15]],{1;2;3;4})),"0")</f>
        <v>998.71754586014231</v>
      </c>
      <c r="V6" s="11">
        <f>T6-U6</f>
        <v>8614.8525845547629</v>
      </c>
      <c r="X6" s="5">
        <v>3</v>
      </c>
      <c r="Y6" s="6">
        <v>3</v>
      </c>
    </row>
    <row r="7" spans="2:25" ht="15.75" thickBot="1" x14ac:dyDescent="0.3">
      <c r="B7" s="14">
        <v>5</v>
      </c>
      <c r="C7" s="15" t="s">
        <v>25</v>
      </c>
      <c r="D7" s="15" t="s">
        <v>19</v>
      </c>
      <c r="E7" s="48">
        <f>IFERROR(VLOOKUP(Tabela2[[#This Row],[Name]],PWC!$C$18:$N$55,7,FALSE),"0")</f>
        <v>500</v>
      </c>
      <c r="F7" s="96">
        <f>IFERROR(VLOOKUP(Tabela2[[#This Row],[Name]],PWC!$C$18:$N$55,9,FALSE),"0")</f>
        <v>772.20480668756534</v>
      </c>
      <c r="G7" s="96">
        <f>IFERROR(VLOOKUP(Tabela2[[#This Row],[Name]],PWC!$C$18:$N$55,11,FALSE),"0")</f>
        <v>681.04312938816452</v>
      </c>
      <c r="H7" s="96">
        <f>IFERROR(VLOOKUP(Tabela2[[#This Row],[Name]],ParaStajerka!$C$16:$J$25,7,FALSE),"0")</f>
        <v>537.17472118959108</v>
      </c>
      <c r="I7" s="96">
        <f>IFERROR(VLOOKUP(Tabela2[[#This Row],[Name]],Adrenalin!$C$18:$M$41,7,FALSE),"0")</f>
        <v>822.93762575452718</v>
      </c>
      <c r="J7" s="96">
        <f>IFERROR(VLOOKUP(Tabela2[[#This Row],[Name]],Adrenalin!$C$18:$M$41,9,FALSE),"0")</f>
        <v>716.98113207547169</v>
      </c>
      <c r="K7" s="48">
        <f>IFERROR(VLOOKUP(Tabela2[[#This Row],[Name]],Adrenalin!$C$18:$M$41,11,FALSE),"0")</f>
        <v>275.02527805864509</v>
      </c>
      <c r="L7" s="96">
        <f>IFERROR(VLOOKUP(Tabela2[[#This Row],[Name]],Ratitovec!$C$18:$N$43,7,FALSE),"0")</f>
        <v>581.4432989690722</v>
      </c>
      <c r="M7" s="96">
        <f>IFERROR(VLOOKUP(Tabela2[[#This Row],[Name]],Ratitovec!$C$18:$N$43,9,FALSE),"0")</f>
        <v>738</v>
      </c>
      <c r="N7" s="96">
        <f>IFERROR(VLOOKUP(Tabela2[[#This Row],[Name]],Ratitovec!$C$18:$N$43,11,FALSE),"0")</f>
        <v>906.43863179074447</v>
      </c>
      <c r="O7" s="48">
        <f>IFERROR(VLOOKUP(Tabela2[[#This Row],[Name]],'DP2014'!$C$19:$I$50,7,FALSE),"0")</f>
        <v>224.89959839357431</v>
      </c>
      <c r="P7" s="48">
        <f>IFERROR(VLOOKUP(Tabela2[[#This Row],[Name]],SocaValley!$C$17:$M$39,6,FALSE),"0")</f>
        <v>500</v>
      </c>
      <c r="Q7" s="96">
        <f>IFERROR(VLOOKUP(Tabela2[[#This Row],[Name]],SocaValley!$C$17:$M$39,8,FALSE),"0")</f>
        <v>690.76305220883535</v>
      </c>
      <c r="R7" s="96">
        <f>IFERROR(VLOOKUP(Tabela2[[#This Row],[Name]],SocaValley!$C$17:$M$39,11,FALSE),"0")</f>
        <v>795</v>
      </c>
      <c r="S7" s="96">
        <f>IFERROR(VLOOKUP(Tabela2[[#This Row],[Name]],SocaValley!$C$17:$M$39,11,FALSE),"0")</f>
        <v>795</v>
      </c>
      <c r="T7" s="8">
        <f>SUM(E7:S7)</f>
        <v>9536.911274516191</v>
      </c>
      <c r="U7" s="8">
        <f>IFERROR(SUM(SMALL(Tabela2[[#This Row],[T 1]:[T 15]],{1;2;3;4})),"0")</f>
        <v>1499.9248764522195</v>
      </c>
      <c r="V7" s="11">
        <f>T7-U7</f>
        <v>8036.9863980639711</v>
      </c>
      <c r="X7" s="5">
        <v>4</v>
      </c>
      <c r="Y7" s="6">
        <v>4</v>
      </c>
    </row>
    <row r="8" spans="2:25" ht="15.75" thickBot="1" x14ac:dyDescent="0.3">
      <c r="B8" s="14">
        <v>6</v>
      </c>
      <c r="C8" s="15" t="s">
        <v>20</v>
      </c>
      <c r="D8" s="15" t="s">
        <v>19</v>
      </c>
      <c r="E8" s="48">
        <f>IFERROR(VLOOKUP(Tabela2[[#This Row],[Name]],PWC!$C$18:$N$55,7,FALSE),"0")</f>
        <v>277.77777777777777</v>
      </c>
      <c r="F8" s="96">
        <f>IFERROR(VLOOKUP(Tabela2[[#This Row],[Name]],PWC!$C$18:$N$55,9,FALSE),"0")</f>
        <v>722.04806687565303</v>
      </c>
      <c r="G8" s="96">
        <f>IFERROR(VLOOKUP(Tabela2[[#This Row],[Name]],PWC!$C$18:$N$55,11,FALSE),"0")</f>
        <v>694.08224674022063</v>
      </c>
      <c r="H8" s="48">
        <v>0</v>
      </c>
      <c r="I8" s="96">
        <f>IFERROR(VLOOKUP(Tabela2[[#This Row],[Name]],Adrenalin!$C$18:$M$41,7,FALSE),"0")</f>
        <v>643.86317907444663</v>
      </c>
      <c r="J8" s="96">
        <f>IFERROR(VLOOKUP(Tabela2[[#This Row],[Name]],Adrenalin!$C$18:$M$41,9,FALSE),"0")</f>
        <v>396.22641509433964</v>
      </c>
      <c r="K8" s="48">
        <f>IFERROR(VLOOKUP(Tabela2[[#This Row],[Name]],Adrenalin!$C$18:$M$41,11,FALSE),"0")</f>
        <v>301.31445904954501</v>
      </c>
      <c r="L8" s="48">
        <v>0</v>
      </c>
      <c r="M8" s="48">
        <v>0</v>
      </c>
      <c r="N8" s="96">
        <f>IFERROR(VLOOKUP(Tabela2[[#This Row],[Name]],Ratitovec!$C$18:$N$43,11,FALSE),"0")</f>
        <v>882.29376257545266</v>
      </c>
      <c r="O8" s="96">
        <f>IFERROR(VLOOKUP(Tabela2[[#This Row],[Name]],'DP2014'!$C$19:$I$50,7,FALSE),"0")</f>
        <v>456.82730923694777</v>
      </c>
      <c r="P8" s="96">
        <f>IFERROR(VLOOKUP(Tabela2[[#This Row],[Name]],SocaValley!$C$17:$M$39,6,FALSE),"0")</f>
        <v>500</v>
      </c>
      <c r="Q8" s="96">
        <f>IFERROR(VLOOKUP(Tabela2[[#This Row],[Name]],SocaValley!$C$17:$M$39,8,FALSE),"0")</f>
        <v>754.01606425702812</v>
      </c>
      <c r="R8" s="96">
        <f>IFERROR(VLOOKUP(Tabela2[[#This Row],[Name]],SocaValley!$C$17:$M$39,11,FALSE),"0")</f>
        <v>913</v>
      </c>
      <c r="S8" s="96">
        <f>IFERROR(VLOOKUP(Tabela2[[#This Row],[Name]],SocaValley!$C$17:$M$39,11,FALSE),"0")</f>
        <v>913</v>
      </c>
      <c r="T8" s="8">
        <f>SUM(E8:S8)</f>
        <v>7454.4492806814114</v>
      </c>
      <c r="U8" s="8">
        <f>IFERROR(SUM(SMALL(Tabela2[[#This Row],[T 1]:[T 15]],{1;2;3;4})),"0")</f>
        <v>277.77777777777777</v>
      </c>
      <c r="V8" s="11">
        <f>T8-U8</f>
        <v>7176.6715029036341</v>
      </c>
      <c r="X8" s="5">
        <v>5</v>
      </c>
      <c r="Y8" s="6">
        <v>4</v>
      </c>
    </row>
    <row r="9" spans="2:25" ht="15.75" thickBot="1" x14ac:dyDescent="0.3">
      <c r="B9" s="14">
        <v>7</v>
      </c>
      <c r="C9" s="15" t="s">
        <v>40</v>
      </c>
      <c r="D9" s="15" t="s">
        <v>279</v>
      </c>
      <c r="E9" s="48">
        <f>IFERROR(VLOOKUP(Tabela2[[#This Row],[Name]],PWC!$C$18:$N$55,7,FALSE),"0")</f>
        <v>379.62962962962962</v>
      </c>
      <c r="F9" s="96">
        <f>IFERROR(VLOOKUP(Tabela2[[#This Row],[Name]],PWC!$C$18:$N$55,9,FALSE),"0")</f>
        <v>621.73458725182866</v>
      </c>
      <c r="G9" s="96">
        <f>IFERROR(VLOOKUP(Tabela2[[#This Row],[Name]],PWC!$C$18:$N$55,11,FALSE),"0")</f>
        <v>588.76629889669005</v>
      </c>
      <c r="H9" s="96">
        <f>IFERROR(VLOOKUP(Tabela2[[#This Row],[Name]],ParaStajerka!$C$16:$J$25,7,FALSE),"0")</f>
        <v>715.61338289962828</v>
      </c>
      <c r="I9" s="96">
        <f>IFERROR(VLOOKUP(Tabela2[[#This Row],[Name]],Adrenalin!$C$18:$M$41,7,FALSE),"0")</f>
        <v>468.81287726358147</v>
      </c>
      <c r="J9" s="96">
        <f>IFERROR(VLOOKUP(Tabela2[[#This Row],[Name]],Adrenalin!$C$18:$M$41,9,FALSE),"0")</f>
        <v>814.46540880503142</v>
      </c>
      <c r="K9" s="96">
        <f>IFERROR(VLOOKUP(Tabela2[[#This Row],[Name]],Adrenalin!$C$18:$M$41,11,FALSE),"0")</f>
        <v>429.72699696663295</v>
      </c>
      <c r="L9" s="96">
        <f>IFERROR(VLOOKUP(Tabela2[[#This Row],[Name]],Ratitovec!$C$18:$N$43,7,FALSE),"0")</f>
        <v>597.93814432989689</v>
      </c>
      <c r="M9" s="48">
        <f>IFERROR(VLOOKUP(Tabela2[[#This Row],[Name]],Ratitovec!$C$18:$N$43,9,FALSE),"0")</f>
        <v>194</v>
      </c>
      <c r="N9" s="48">
        <f>IFERROR(VLOOKUP(Tabela2[[#This Row],[Name]],Ratitovec!$C$18:$N$43,11,FALSE),"0")</f>
        <v>413.48088531187125</v>
      </c>
      <c r="O9" s="96">
        <f>IFERROR(VLOOKUP(Tabela2[[#This Row],[Name]],'DP2014'!$C$19:$I$50,7,FALSE),"0")</f>
        <v>213.85542168674698</v>
      </c>
      <c r="P9" s="96">
        <f>IFERROR(VLOOKUP(Tabela2[[#This Row],[Name]],SocaValley!$C$17:$M$39,6,FALSE),"0")</f>
        <v>500</v>
      </c>
      <c r="Q9" s="96">
        <f>IFERROR(VLOOKUP(Tabela2[[#This Row],[Name]],SocaValley!$C$17:$M$39,8,FALSE),"0")</f>
        <v>687.75100401606426</v>
      </c>
      <c r="R9" s="96">
        <f>IFERROR(VLOOKUP(Tabela2[[#This Row],[Name]],SocaValley!$C$17:$M$39,11,FALSE),"0")</f>
        <v>707</v>
      </c>
      <c r="S9" s="96">
        <f>IFERROR(VLOOKUP(Tabela2[[#This Row],[Name]],SocaValley!$C$17:$M$39,11,FALSE),"0")</f>
        <v>707</v>
      </c>
      <c r="T9" s="8">
        <f>SUM(E9:S9)</f>
        <v>8039.7746370576024</v>
      </c>
      <c r="U9" s="8">
        <f>IFERROR(SUM(SMALL(Tabela2[[#This Row],[T 1]:[T 15]],{1;2;3;4})),"0")</f>
        <v>1200.9659366282478</v>
      </c>
      <c r="V9" s="11">
        <f>T9-U9</f>
        <v>6838.8087004293548</v>
      </c>
      <c r="X9" s="5">
        <v>6</v>
      </c>
      <c r="Y9" s="6">
        <v>5</v>
      </c>
    </row>
    <row r="10" spans="2:25" ht="15.75" thickBot="1" x14ac:dyDescent="0.3">
      <c r="B10" s="14">
        <v>8</v>
      </c>
      <c r="C10" s="15" t="s">
        <v>53</v>
      </c>
      <c r="D10" s="15" t="s">
        <v>263</v>
      </c>
      <c r="E10" s="96">
        <f>IFERROR(VLOOKUP(Tabela2[[#This Row],[Name]],PWC!$C$18:$N$55,7,FALSE),"0")</f>
        <v>370.37037037037038</v>
      </c>
      <c r="F10" s="96">
        <f>IFERROR(VLOOKUP(Tabela2[[#This Row],[Name]],PWC!$C$18:$N$55,9,FALSE),"0")</f>
        <v>660.39707419017759</v>
      </c>
      <c r="G10" s="96">
        <f>IFERROR(VLOOKUP(Tabela2[[#This Row],[Name]],PWC!$C$18:$N$55,11,FALSE),"0")</f>
        <v>293.8816449348044</v>
      </c>
      <c r="H10" s="96" t="str">
        <f>IFERROR(VLOOKUP(Tabela2[[#This Row],[Name]],ParaStajerka!$C$16:$J$25,7,FALSE),"0")</f>
        <v>0</v>
      </c>
      <c r="I10" s="96">
        <f>IFERROR(VLOOKUP(Tabela2[[#This Row],[Name]],Adrenalin!$C$18:$M$41,7,FALSE),"0")</f>
        <v>924.54728370221324</v>
      </c>
      <c r="J10" s="96">
        <f>IFERROR(VLOOKUP(Tabela2[[#This Row],[Name]],Adrenalin!$C$18:$M$41,9,FALSE),"0")</f>
        <v>421.38364779874212</v>
      </c>
      <c r="K10" s="96">
        <f>IFERROR(VLOOKUP(Tabela2[[#This Row],[Name]],Adrenalin!$C$18:$M$41,11,FALSE),"0")</f>
        <v>1000</v>
      </c>
      <c r="L10" s="96">
        <f>IFERROR(VLOOKUP(Tabela2[[#This Row],[Name]],Ratitovec!$C$18:$N$43,7,FALSE),"0")</f>
        <v>598.96907216494844</v>
      </c>
      <c r="M10" s="96">
        <f>IFERROR(VLOOKUP(Tabela2[[#This Row],[Name]],Ratitovec!$C$18:$N$43,9,FALSE),"0")</f>
        <v>1000</v>
      </c>
      <c r="N10" s="96">
        <f>IFERROR(VLOOKUP(Tabela2[[#This Row],[Name]],Ratitovec!$C$18:$N$43,11,FALSE),"0")</f>
        <v>1000</v>
      </c>
      <c r="O10" s="96">
        <v>0</v>
      </c>
      <c r="P10" s="48" t="str">
        <f>IFERROR(VLOOKUP(Tabela2[[#This Row],[Name]],SocaValley!$C$17:$M$39,6,FALSE),"0")</f>
        <v>0</v>
      </c>
      <c r="Q10" s="48" t="str">
        <f>IFERROR(VLOOKUP(Tabela2[[#This Row],[Name]],SocaValley!$C$17:$M$39,8,FALSE),"0")</f>
        <v>0</v>
      </c>
      <c r="R10" s="48" t="str">
        <f>IFERROR(VLOOKUP(Tabela2[[#This Row],[Name]],SocaValley!$C$17:$M$39,11,FALSE),"0")</f>
        <v>0</v>
      </c>
      <c r="S10" s="48" t="str">
        <f>IFERROR(VLOOKUP(Tabela2[[#This Row],[Name]],SocaValley!$C$17:$M$39,11,FALSE),"0")</f>
        <v>0</v>
      </c>
      <c r="T10" s="8">
        <f>SUM(E10:S10)</f>
        <v>6269.5490931612558</v>
      </c>
      <c r="U10" s="8">
        <v>0</v>
      </c>
      <c r="V10" s="11">
        <f>T10-U10</f>
        <v>6269.5490931612558</v>
      </c>
      <c r="X10" s="5">
        <v>7</v>
      </c>
      <c r="Y10" s="6">
        <v>6</v>
      </c>
    </row>
    <row r="11" spans="2:25" ht="15.75" thickBot="1" x14ac:dyDescent="0.3">
      <c r="B11" s="14">
        <v>9</v>
      </c>
      <c r="C11" s="15" t="s">
        <v>16</v>
      </c>
      <c r="D11" s="15" t="s">
        <v>263</v>
      </c>
      <c r="E11" s="96">
        <f>IFERROR(VLOOKUP(Tabela2[[#This Row],[Name]],PWC!$C$18:$N$55,7,FALSE),"0")</f>
        <v>472.22222222222223</v>
      </c>
      <c r="F11" s="96">
        <f>IFERROR(VLOOKUP(Tabela2[[#This Row],[Name]],PWC!$C$18:$N$55,9,FALSE),"0")</f>
        <v>701.14942528735628</v>
      </c>
      <c r="G11" s="96">
        <f>IFERROR(VLOOKUP(Tabela2[[#This Row],[Name]],PWC!$C$18:$N$55,11,FALSE),"0")</f>
        <v>1000</v>
      </c>
      <c r="H11" s="96" t="str">
        <f>IFERROR(VLOOKUP(Tabela2[[#This Row],[Name]],ParaStajerka!$C$16:$J$25,7,FALSE),"0")</f>
        <v>0</v>
      </c>
      <c r="I11" s="96">
        <f>IFERROR(VLOOKUP(Tabela2[[#This Row],[Name]],Adrenalin!$C$18:$M$41,7,FALSE),"0")</f>
        <v>1000</v>
      </c>
      <c r="J11" s="96">
        <f>IFERROR(VLOOKUP(Tabela2[[#This Row],[Name]],Adrenalin!$C$18:$M$41,9,FALSE),"0")</f>
        <v>839.62264150943395</v>
      </c>
      <c r="K11" s="96">
        <f>IFERROR(VLOOKUP(Tabela2[[#This Row],[Name]],Adrenalin!$C$18:$M$41,11,FALSE),"0")</f>
        <v>937.3104145601618</v>
      </c>
      <c r="L11" s="96">
        <f>IFERROR(VLOOKUP(Tabela2[[#This Row],[Name]],Ratitovec!$C$18:$N$43,7,FALSE),"0")</f>
        <v>0</v>
      </c>
      <c r="M11" s="96">
        <f>IFERROR(VLOOKUP(Tabela2[[#This Row],[Name]],Ratitovec!$C$18:$N$43,9,FALSE),"0")</f>
        <v>196</v>
      </c>
      <c r="N11" s="96">
        <f>IFERROR(VLOOKUP(Tabela2[[#This Row],[Name]],Ratitovec!$C$18:$N$43,11,FALSE),"0")</f>
        <v>1000</v>
      </c>
      <c r="O11" s="96">
        <v>0</v>
      </c>
      <c r="P11" s="48" t="str">
        <f>IFERROR(VLOOKUP(Tabela2[[#This Row],[Name]],SocaValley!$C$17:$M$39,6,FALSE),"0")</f>
        <v>0</v>
      </c>
      <c r="Q11" s="48" t="str">
        <f>IFERROR(VLOOKUP(Tabela2[[#This Row],[Name]],SocaValley!$C$17:$M$39,8,FALSE),"0")</f>
        <v>0</v>
      </c>
      <c r="R11" s="48" t="str">
        <f>IFERROR(VLOOKUP(Tabela2[[#This Row],[Name]],SocaValley!$C$17:$M$39,11,FALSE),"0")</f>
        <v>0</v>
      </c>
      <c r="S11" s="48" t="str">
        <f>IFERROR(VLOOKUP(Tabela2[[#This Row],[Name]],SocaValley!$C$17:$M$39,11,FALSE),"0")</f>
        <v>0</v>
      </c>
      <c r="T11" s="8">
        <f>SUM(E11:S11)</f>
        <v>6146.3047035791742</v>
      </c>
      <c r="U11" s="8">
        <v>0</v>
      </c>
      <c r="V11" s="11">
        <f>T11-U11</f>
        <v>6146.3047035791742</v>
      </c>
      <c r="X11" s="5">
        <v>8</v>
      </c>
      <c r="Y11" s="6">
        <v>6</v>
      </c>
    </row>
    <row r="12" spans="2:25" ht="15.75" thickBot="1" x14ac:dyDescent="0.3">
      <c r="B12" s="14">
        <v>10</v>
      </c>
      <c r="C12" s="15" t="s">
        <v>32</v>
      </c>
      <c r="D12" s="15" t="s">
        <v>263</v>
      </c>
      <c r="E12" s="96">
        <f>IFERROR(VLOOKUP(Tabela2[[#This Row],[Name]],PWC!$C$18:$N$55,7,FALSE),"0")</f>
        <v>472.22222222222223</v>
      </c>
      <c r="F12" s="96">
        <f>IFERROR(VLOOKUP(Tabela2[[#This Row],[Name]],PWC!$C$18:$N$55,9,FALSE),"0")</f>
        <v>449.32079414838034</v>
      </c>
      <c r="G12" s="96">
        <f>IFERROR(VLOOKUP(Tabela2[[#This Row],[Name]],PWC!$C$18:$N$55,11,FALSE),"0")</f>
        <v>922.76830491474425</v>
      </c>
      <c r="H12" s="96" t="str">
        <f>IFERROR(VLOOKUP(Tabela2[[#This Row],[Name]],ParaStajerka!$C$16:$J$25,7,FALSE),"0")</f>
        <v>0</v>
      </c>
      <c r="I12" s="96" t="str">
        <f>IFERROR(VLOOKUP(Tabela2[[#This Row],[Name]],Adrenalin!$C$18:$M$41,7,FALSE),"0")</f>
        <v>0</v>
      </c>
      <c r="J12" s="96">
        <v>0</v>
      </c>
      <c r="K12" s="96">
        <v>0</v>
      </c>
      <c r="L12" s="96">
        <v>0</v>
      </c>
      <c r="M12" s="96">
        <v>0</v>
      </c>
      <c r="N12" s="96">
        <f>IFERROR(VLOOKUP(Tabela2[[#This Row],[Name]],Ratitovec!$C$18:$N$43,11,FALSE),"0")</f>
        <v>201.2072434607646</v>
      </c>
      <c r="O12" s="96">
        <f>IFERROR(VLOOKUP(Tabela2[[#This Row],[Name]],'DP2014'!$C$19:$I$50,7,FALSE),"0")</f>
        <v>500</v>
      </c>
      <c r="P12" s="96">
        <f>IFERROR(VLOOKUP(Tabela2[[#This Row],[Name]],SocaValley!$C$17:$M$39,6,FALSE),"0")</f>
        <v>500</v>
      </c>
      <c r="Q12" s="96">
        <f>IFERROR(VLOOKUP(Tabela2[[#This Row],[Name]],SocaValley!$C$17:$M$39,8,FALSE),"0")</f>
        <v>835.34136546184743</v>
      </c>
      <c r="R12" s="96">
        <f>IFERROR(VLOOKUP(Tabela2[[#This Row],[Name]],SocaValley!$C$17:$M$39,11,FALSE),"0")</f>
        <v>1000</v>
      </c>
      <c r="S12" s="96">
        <f>IFERROR(VLOOKUP(Tabela2[[#This Row],[Name]],SocaValley!$C$17:$M$39,11,FALSE),"0")</f>
        <v>1000</v>
      </c>
      <c r="T12" s="8">
        <f>SUM(E12:S12)</f>
        <v>5880.8599302079583</v>
      </c>
      <c r="U12" s="8">
        <f>IFERROR(SUM(SMALL(Tabela2[[#This Row],[T 1]:[T 15]],{1;2;3;4})),"0")</f>
        <v>0</v>
      </c>
      <c r="V12" s="11">
        <f>T12-U12</f>
        <v>5880.8599302079583</v>
      </c>
      <c r="X12" s="5">
        <v>9</v>
      </c>
      <c r="Y12" s="6">
        <v>7</v>
      </c>
    </row>
    <row r="13" spans="2:25" ht="15.75" thickBot="1" x14ac:dyDescent="0.3">
      <c r="B13" s="14">
        <v>11</v>
      </c>
      <c r="C13" s="15" t="s">
        <v>45</v>
      </c>
      <c r="D13" s="15" t="s">
        <v>243</v>
      </c>
      <c r="E13" s="96">
        <f>IFERROR(VLOOKUP(Tabela2[[#This Row],[Name]],PWC!$C$18:$N$55,7,FALSE),"0")</f>
        <v>277.77777777777777</v>
      </c>
      <c r="F13" s="96">
        <f>IFERROR(VLOOKUP(Tabela2[[#This Row],[Name]],PWC!$C$18:$N$55,9,FALSE),"0")</f>
        <v>440.96133751306166</v>
      </c>
      <c r="G13" s="96">
        <f>IFERROR(VLOOKUP(Tabela2[[#This Row],[Name]],PWC!$C$18:$N$55,11,FALSE),"0")</f>
        <v>472.4172517552658</v>
      </c>
      <c r="H13" s="48">
        <v>0</v>
      </c>
      <c r="I13" s="48">
        <f>IFERROR(VLOOKUP(Tabela2[[#This Row],[Name]],Adrenalin!$C$18:$M$41,7,FALSE),"0")</f>
        <v>224.34607645875252</v>
      </c>
      <c r="J13" s="96">
        <f>IFERROR(VLOOKUP(Tabela2[[#This Row],[Name]],Adrenalin!$C$18:$M$41,9,FALSE),"0")</f>
        <v>556.60377358490564</v>
      </c>
      <c r="K13" s="96">
        <f>IFERROR(VLOOKUP(Tabela2[[#This Row],[Name]],Adrenalin!$C$18:$M$41,11,FALSE),"0")</f>
        <v>455.00505561172901</v>
      </c>
      <c r="L13" s="96">
        <f>IFERROR(VLOOKUP(Tabela2[[#This Row],[Name]],Ratitovec!$C$18:$N$43,7,FALSE),"0")</f>
        <v>534.02061855670104</v>
      </c>
      <c r="M13" s="96">
        <f>IFERROR(VLOOKUP(Tabela2[[#This Row],[Name]],Ratitovec!$C$18:$N$43,9,FALSE),"0")</f>
        <v>407</v>
      </c>
      <c r="N13" s="48">
        <f>IFERROR(VLOOKUP(Tabela2[[#This Row],[Name]],Ratitovec!$C$18:$N$43,11,FALSE),"0")</f>
        <v>175.05030181086519</v>
      </c>
      <c r="O13" s="96">
        <f>IFERROR(VLOOKUP(Tabela2[[#This Row],[Name]],'DP2014'!$C$19:$I$50,7,FALSE),"0")</f>
        <v>314.2570281124498</v>
      </c>
      <c r="P13" s="48">
        <v>0</v>
      </c>
      <c r="Q13" s="96">
        <f>IFERROR(VLOOKUP(Tabela2[[#This Row],[Name]],SocaValley!$C$17:$M$39,8,FALSE),"0")</f>
        <v>488.95582329317267</v>
      </c>
      <c r="R13" s="96">
        <f>IFERROR(VLOOKUP(Tabela2[[#This Row],[Name]],SocaValley!$C$17:$M$39,11,FALSE),"0")</f>
        <v>421</v>
      </c>
      <c r="S13" s="96">
        <f>IFERROR(VLOOKUP(Tabela2[[#This Row],[Name]],SocaValley!$C$17:$M$39,11,FALSE),"0")</f>
        <v>421</v>
      </c>
      <c r="T13" s="8">
        <f>SUM(E13:S13)</f>
        <v>5188.3950444746815</v>
      </c>
      <c r="U13" s="8">
        <f>IFERROR(SUM(SMALL(Tabela2[[#This Row],[T 1]:[T 15]],{1;2;3;4})),"0")</f>
        <v>399.39637826961768</v>
      </c>
      <c r="V13" s="11">
        <f>T13-U13</f>
        <v>4788.9986662050642</v>
      </c>
      <c r="X13" s="5">
        <v>10</v>
      </c>
      <c r="Y13" s="6">
        <v>8</v>
      </c>
    </row>
    <row r="14" spans="2:25" ht="15.75" thickBot="1" x14ac:dyDescent="0.3">
      <c r="B14" s="14">
        <v>12</v>
      </c>
      <c r="C14" s="95" t="s">
        <v>287</v>
      </c>
      <c r="D14" s="15" t="s">
        <v>279</v>
      </c>
      <c r="E14" s="97">
        <f>IFERROR(VLOOKUP(Tabela2[[#This Row],[Name]],PWC!$C$18:$N$55,7,FALSE),"0")</f>
        <v>277.77777777777777</v>
      </c>
      <c r="F14" s="97">
        <f>IFERROR(VLOOKUP(Tabela2[[#This Row],[Name]],PWC!$C$18:$N$55,9,FALSE),"0")</f>
        <v>178.68338557993729</v>
      </c>
      <c r="G14" s="97">
        <f>IFERROR(VLOOKUP(Tabela2[[#This Row],[Name]],PWC!$C$18:$N$55,11,FALSE),"0")</f>
        <v>469.40822467402205</v>
      </c>
      <c r="H14" s="97" t="str">
        <f>IFERROR(VLOOKUP(Tabela2[[#This Row],[Name]],ParaStajerka!$C$16:$J$25,7,FALSE),"0")</f>
        <v>0</v>
      </c>
      <c r="I14" s="97">
        <f>IFERROR(VLOOKUP(Tabela2[[#This Row],[Name]],Adrenalin!$C$18:$M$41,7,FALSE),"0")</f>
        <v>354.12474849094565</v>
      </c>
      <c r="J14" s="97">
        <f>IFERROR(VLOOKUP(Tabela2[[#This Row],[Name]],Adrenalin!$C$18:$M$41,9,FALSE),"0")</f>
        <v>581.76100628930817</v>
      </c>
      <c r="K14" s="97">
        <f>IFERROR(VLOOKUP(Tabela2[[#This Row],[Name]],Adrenalin!$C$18:$M$41,11,FALSE),"0")</f>
        <v>319.51466127401414</v>
      </c>
      <c r="L14" s="97">
        <v>0</v>
      </c>
      <c r="M14" s="97">
        <v>0</v>
      </c>
      <c r="N14" s="97">
        <v>0</v>
      </c>
      <c r="O14" s="96">
        <v>0</v>
      </c>
      <c r="P14" s="96">
        <f>IFERROR(VLOOKUP(Tabela2[[#This Row],[Name]],SocaValley!$C$17:$M$39,6,FALSE),"0")</f>
        <v>500</v>
      </c>
      <c r="Q14" s="96">
        <f>IFERROR(VLOOKUP(Tabela2[[#This Row],[Name]],SocaValley!$C$17:$M$39,8,FALSE),"0")</f>
        <v>661.64658634538148</v>
      </c>
      <c r="R14" s="97">
        <f>IFERROR(VLOOKUP(Tabela2[[#This Row],[Name]],SocaValley!$C$17:$M$39,11,FALSE),"0")</f>
        <v>670</v>
      </c>
      <c r="S14" s="97">
        <f>IFERROR(VLOOKUP(Tabela2[[#This Row],[Name]],SocaValley!$C$17:$M$39,11,FALSE),"0")</f>
        <v>670</v>
      </c>
      <c r="T14" s="16">
        <f>SUM(E14:S14)</f>
        <v>4682.9163904313864</v>
      </c>
      <c r="U14" s="8">
        <f>IFERROR(SUM(SMALL(Tabela2[[#This Row],[T 1]:[T 15]],{1;2;3;4})),"0")</f>
        <v>0</v>
      </c>
      <c r="V14" s="94">
        <f>T14-U14</f>
        <v>4682.9163904313864</v>
      </c>
      <c r="X14" s="5">
        <v>11</v>
      </c>
      <c r="Y14" s="6">
        <v>8</v>
      </c>
    </row>
    <row r="15" spans="2:25" ht="15.75" thickBot="1" x14ac:dyDescent="0.3">
      <c r="B15" s="14">
        <v>13</v>
      </c>
      <c r="C15" s="15" t="s">
        <v>58</v>
      </c>
      <c r="D15" s="15" t="s">
        <v>329</v>
      </c>
      <c r="E15" s="96">
        <f>IFERROR(VLOOKUP(Tabela2[[#This Row],[Name]],PWC!$C$18:$N$55,7,FALSE),"0")</f>
        <v>277.77777777777777</v>
      </c>
      <c r="F15" s="96">
        <f>IFERROR(VLOOKUP(Tabela2[[#This Row],[Name]],PWC!$C$18:$N$55,9,FALSE),"0")</f>
        <v>476.48902821316614</v>
      </c>
      <c r="G15" s="96">
        <f>IFERROR(VLOOKUP(Tabela2[[#This Row],[Name]],PWC!$C$18:$N$55,11,FALSE),"0")</f>
        <v>159.47843530591774</v>
      </c>
      <c r="H15" s="96" t="str">
        <f>IFERROR(VLOOKUP(Tabela2[[#This Row],[Name]],ParaStajerka!$C$16:$J$25,7,FALSE),"0")</f>
        <v>0</v>
      </c>
      <c r="I15" s="96">
        <f>IFERROR(VLOOKUP(Tabela2[[#This Row],[Name]],Adrenalin!$C$18:$M$41,7,FALSE),"0")</f>
        <v>383.29979879275652</v>
      </c>
      <c r="J15" s="96">
        <f>IFERROR(VLOOKUP(Tabela2[[#This Row],[Name]],Adrenalin!$C$18:$M$41,9,FALSE),"0")</f>
        <v>106.91823899371069</v>
      </c>
      <c r="K15" s="96">
        <f>IFERROR(VLOOKUP(Tabela2[[#This Row],[Name]],Adrenalin!$C$18:$M$41,11,FALSE),"0")</f>
        <v>0</v>
      </c>
      <c r="L15" s="96">
        <v>0</v>
      </c>
      <c r="M15" s="96">
        <v>0</v>
      </c>
      <c r="N15" s="96">
        <v>0</v>
      </c>
      <c r="O15" s="96" t="str">
        <f>IFERROR(VLOOKUP(Tabela2[[#This Row],[Name]],'DP2014'!$C$19:$I$50,7,FALSE),"0")</f>
        <v>0</v>
      </c>
      <c r="P15" s="96">
        <f>IFERROR(VLOOKUP(Tabela2[[#This Row],[Name]],SocaValley!$C$17:$M$39,6,FALSE),"0")</f>
        <v>500</v>
      </c>
      <c r="Q15" s="96">
        <f>IFERROR(VLOOKUP(Tabela2[[#This Row],[Name]],SocaValley!$C$17:$M$39,8,FALSE),"0")</f>
        <v>721.88755020080316</v>
      </c>
      <c r="R15" s="96">
        <f>IFERROR(VLOOKUP(Tabela2[[#This Row],[Name]],SocaValley!$C$17:$M$39,11,FALSE),"0")</f>
        <v>748</v>
      </c>
      <c r="S15" s="96">
        <f>IFERROR(VLOOKUP(Tabela2[[#This Row],[Name]],SocaValley!$C$17:$M$39,11,FALSE),"0")</f>
        <v>748</v>
      </c>
      <c r="T15" s="8">
        <f>SUM(E15:S15)</f>
        <v>4121.8508292841325</v>
      </c>
      <c r="U15" s="8">
        <f>IFERROR(SUM(SMALL(Tabela2[[#This Row],[T 1]:[T 15]],{1;2;3;4})),"0")</f>
        <v>0</v>
      </c>
      <c r="V15" s="11">
        <f>T15-U15</f>
        <v>4121.8508292841325</v>
      </c>
      <c r="X15" s="5">
        <v>12</v>
      </c>
      <c r="Y15" s="6">
        <v>9</v>
      </c>
    </row>
    <row r="16" spans="2:25" ht="15.75" thickBot="1" x14ac:dyDescent="0.3">
      <c r="B16" s="14">
        <v>14</v>
      </c>
      <c r="C16" s="15" t="s">
        <v>278</v>
      </c>
      <c r="D16" s="15" t="s">
        <v>279</v>
      </c>
      <c r="E16" s="96">
        <f>IFERROR(VLOOKUP(Tabela2[[#This Row],[Name]],PWC!$C$18:$N$55,7,FALSE),"0")</f>
        <v>277.77777777777777</v>
      </c>
      <c r="F16" s="96">
        <f>IFERROR(VLOOKUP(Tabela2[[#This Row],[Name]],PWC!$C$18:$N$55,9,FALSE),"0")</f>
        <v>389.7596656217346</v>
      </c>
      <c r="G16" s="96">
        <f>IFERROR(VLOOKUP(Tabela2[[#This Row],[Name]],PWC!$C$18:$N$55,11,FALSE),"0")</f>
        <v>455.36609829488464</v>
      </c>
      <c r="H16" s="96">
        <f>IFERROR(VLOOKUP(Tabela2[[#This Row],[Name]],ParaStajerka!$C$16:$J$25,7,FALSE),"0")</f>
        <v>189.59107806691449</v>
      </c>
      <c r="I16" s="48">
        <f>IFERROR(VLOOKUP(Tabela2[[#This Row],[Name]],Adrenalin!$C$18:$M$41,7,FALSE),"0")</f>
        <v>170.02012072434607</v>
      </c>
      <c r="J16" s="96">
        <f>IFERROR(VLOOKUP(Tabela2[[#This Row],[Name]],Adrenalin!$C$18:$M$41,9,FALSE),"0")</f>
        <v>333.33333333333331</v>
      </c>
      <c r="K16" s="96">
        <f>IFERROR(VLOOKUP(Tabela2[[#This Row],[Name]],Adrenalin!$C$18:$M$41,11,FALSE),"0")</f>
        <v>407.48230535894845</v>
      </c>
      <c r="L16" s="48">
        <f>IFERROR(VLOOKUP(Tabela2[[#This Row],[Name]],Ratitovec!$C$18:$N$43,7,FALSE),"0")</f>
        <v>128.86597938144331</v>
      </c>
      <c r="M16" s="48">
        <f>IFERROR(VLOOKUP(Tabela2[[#This Row],[Name]],Ratitovec!$C$18:$N$43,9,FALSE),"0")</f>
        <v>60</v>
      </c>
      <c r="N16" s="48">
        <f>IFERROR(VLOOKUP(Tabela2[[#This Row],[Name]],Ratitovec!$C$18:$N$43,11,FALSE),"0")</f>
        <v>169.01408450704224</v>
      </c>
      <c r="O16" s="96">
        <f>IFERROR(VLOOKUP(Tabela2[[#This Row],[Name]],'DP2014'!$C$19:$I$50,7,FALSE),"0")</f>
        <v>193.77510040160644</v>
      </c>
      <c r="P16" s="96">
        <f>IFERROR(VLOOKUP(Tabela2[[#This Row],[Name]],SocaValley!$C$17:$M$39,6,FALSE),"0")</f>
        <v>500</v>
      </c>
      <c r="Q16" s="96">
        <f>IFERROR(VLOOKUP(Tabela2[[#This Row],[Name]],SocaValley!$C$17:$M$39,8,FALSE),"0")</f>
        <v>415.66265060240966</v>
      </c>
      <c r="R16" s="96">
        <f>IFERROR(VLOOKUP(Tabela2[[#This Row],[Name]],SocaValley!$C$17:$M$39,11,FALSE),"0")</f>
        <v>325</v>
      </c>
      <c r="S16" s="96">
        <f>IFERROR(VLOOKUP(Tabela2[[#This Row],[Name]],SocaValley!$C$17:$M$39,11,FALSE),"0")</f>
        <v>325</v>
      </c>
      <c r="T16" s="8">
        <f>SUM(E16:S16)</f>
        <v>4340.6481940704398</v>
      </c>
      <c r="U16" s="8">
        <f>IFERROR(SUM(SMALL(Tabela2[[#This Row],[T 1]:[T 15]],{1;2;3;4})),"0")</f>
        <v>527.90018461283159</v>
      </c>
      <c r="V16" s="11">
        <f>T16-U16</f>
        <v>3812.7480094576081</v>
      </c>
      <c r="X16" s="5">
        <v>13</v>
      </c>
      <c r="Y16" s="6">
        <v>10</v>
      </c>
    </row>
    <row r="17" spans="2:40" ht="15.75" thickBot="1" x14ac:dyDescent="0.3">
      <c r="B17" s="14">
        <v>15</v>
      </c>
      <c r="C17" s="15" t="s">
        <v>22</v>
      </c>
      <c r="D17" s="15" t="s">
        <v>329</v>
      </c>
      <c r="E17" s="96">
        <f>IFERROR(VLOOKUP(Tabela2[[#This Row],[Name]],PWC!$C$18:$N$55,7,FALSE),"0")</f>
        <v>462.96296296296299</v>
      </c>
      <c r="F17" s="96">
        <f>IFERROR(VLOOKUP(Tabela2[[#This Row],[Name]],PWC!$C$18:$N$55,9,FALSE),"0")</f>
        <v>759.66562173458726</v>
      </c>
      <c r="G17" s="96">
        <f>IFERROR(VLOOKUP(Tabela2[[#This Row],[Name]],PWC!$C$18:$N$55,11,FALSE),"0")</f>
        <v>734.20260782347043</v>
      </c>
      <c r="H17" s="96" t="str">
        <f>IFERROR(VLOOKUP(Tabela2[[#This Row],[Name]],ParaStajerka!$C$16:$J$25,7,FALSE),"0")</f>
        <v>0</v>
      </c>
      <c r="I17" s="96">
        <f>IFERROR(VLOOKUP(Tabela2[[#This Row],[Name]],Adrenalin!$C$18:$M$41,7,FALSE),"0")</f>
        <v>503.01810865191146</v>
      </c>
      <c r="J17" s="96">
        <f>IFERROR(VLOOKUP(Tabela2[[#This Row],[Name]],Adrenalin!$C$18:$M$41,9,FALSE),"0")</f>
        <v>723.27044025157238</v>
      </c>
      <c r="K17" s="96">
        <f>IFERROR(VLOOKUP(Tabela2[[#This Row],[Name]],Adrenalin!$C$18:$M$41,11,FALSE),"0")</f>
        <v>321.53690596562183</v>
      </c>
      <c r="L17" s="96" t="str">
        <f>IFERROR(VLOOKUP(Tabela2[[#This Row],[Name]],Ratitovec!$C$18:$N$43,7,FALSE),"0")</f>
        <v>0</v>
      </c>
      <c r="M17" s="96" t="str">
        <f>IFERROR(VLOOKUP(Tabela2[[#This Row],[Name]],Ratitovec!$C$18:$N$43,9,FALSE),"0")</f>
        <v>0</v>
      </c>
      <c r="N17" s="96">
        <v>0</v>
      </c>
      <c r="O17" s="96">
        <f>IFERROR(VLOOKUP(Tabela2[[#This Row],[Name]],'DP2014'!$C$19:$I$50,7,FALSE),"0")</f>
        <v>297.18875502008029</v>
      </c>
      <c r="P17" s="96" t="str">
        <f>IFERROR(VLOOKUP(Tabela2[[#This Row],[Name]],SocaValley!$C$17:$M$39,6,FALSE),"0")</f>
        <v>0</v>
      </c>
      <c r="Q17" s="96">
        <v>0</v>
      </c>
      <c r="R17" s="96">
        <v>0</v>
      </c>
      <c r="S17" s="96">
        <v>0</v>
      </c>
      <c r="T17" s="8">
        <f>SUM(E17:S17)</f>
        <v>3801.8454024102066</v>
      </c>
      <c r="U17" s="8">
        <f>IFERROR(SUM(SMALL(Tabela2[[#This Row],[T 1]:[T 15]],{1;2;3;4})),"0")</f>
        <v>0</v>
      </c>
      <c r="V17" s="11">
        <f>T17-U17</f>
        <v>3801.8454024102066</v>
      </c>
      <c r="X17" s="5">
        <v>14</v>
      </c>
      <c r="Y17" s="6">
        <v>10</v>
      </c>
    </row>
    <row r="18" spans="2:40" ht="15.75" thickBot="1" x14ac:dyDescent="0.3">
      <c r="B18" s="14">
        <v>16</v>
      </c>
      <c r="C18" s="15" t="s">
        <v>96</v>
      </c>
      <c r="D18" s="15" t="s">
        <v>61</v>
      </c>
      <c r="E18" s="96">
        <f>IFERROR(VLOOKUP(Tabela2[[#This Row],[Name]],PWC!$C$18:$N$55,7,FALSE),"0")</f>
        <v>277.77777777777777</v>
      </c>
      <c r="F18" s="96">
        <f>IFERROR(VLOOKUP(Tabela2[[#This Row],[Name]],PWC!$C$18:$N$55,9,FALSE),"0")</f>
        <v>444.09613375130618</v>
      </c>
      <c r="G18" s="96">
        <f>IFERROR(VLOOKUP(Tabela2[[#This Row],[Name]],PWC!$C$18:$N$55,11,FALSE),"0")</f>
        <v>600.80240722166502</v>
      </c>
      <c r="H18" s="96" t="str">
        <f>IFERROR(VLOOKUP(Tabela2[[#This Row],[Name]],ParaStajerka!$C$16:$J$25,7,FALSE),"0")</f>
        <v>0</v>
      </c>
      <c r="I18" s="96">
        <f>IFERROR(VLOOKUP(Tabela2[[#This Row],[Name]],Adrenalin!$C$18:$M$41,7,FALSE),"0")</f>
        <v>492.95774647887322</v>
      </c>
      <c r="J18" s="96">
        <f>IFERROR(VLOOKUP(Tabela2[[#This Row],[Name]],Adrenalin!$C$18:$M$41,9,FALSE),"0")</f>
        <v>289.30817610062894</v>
      </c>
      <c r="K18" s="96">
        <f>IFERROR(VLOOKUP(Tabela2[[#This Row],[Name]],Adrenalin!$C$18:$M$41,11,FALSE),"0")</f>
        <v>283.11425682507581</v>
      </c>
      <c r="L18" s="96">
        <f>IFERROR(VLOOKUP(Tabela2[[#This Row],[Name]],Ratitovec!$C$18:$N$43,7,FALSE),"0")</f>
        <v>531.95876288659792</v>
      </c>
      <c r="M18" s="96">
        <f>IFERROR(VLOOKUP(Tabela2[[#This Row],[Name]],Ratitovec!$C$18:$N$43,9,FALSE),"0")</f>
        <v>201</v>
      </c>
      <c r="N18" s="96">
        <f>IFERROR(VLOOKUP(Tabela2[[#This Row],[Name]],Ratitovec!$C$18:$N$43,11,FALSE),"0")</f>
        <v>174.04426559356136</v>
      </c>
      <c r="O18" s="96">
        <f>IFERROR(VLOOKUP(Tabela2[[#This Row],[Name]],'DP2014'!$C$19:$I$50,7,FALSE),"0")</f>
        <v>298.19277108433732</v>
      </c>
      <c r="P18" s="96" t="str">
        <f>IFERROR(VLOOKUP(Tabela2[[#This Row],[Name]],SocaValley!$C$17:$M$39,6,FALSE),"0")</f>
        <v>0</v>
      </c>
      <c r="Q18" s="96">
        <v>0</v>
      </c>
      <c r="R18" s="96">
        <v>0</v>
      </c>
      <c r="S18" s="96">
        <v>0</v>
      </c>
      <c r="T18" s="8">
        <f>SUM(E18:S18)</f>
        <v>3593.2522977198232</v>
      </c>
      <c r="U18" s="8">
        <f>IFERROR(SUM(SMALL(Tabela2[[#This Row],[T 1]:[T 15]],{1;2;3;4})),"0")</f>
        <v>174.04426559356136</v>
      </c>
      <c r="V18" s="11">
        <f>T18-U18</f>
        <v>3419.208032126262</v>
      </c>
      <c r="X18" s="5">
        <v>15</v>
      </c>
      <c r="Y18" s="6">
        <v>11</v>
      </c>
    </row>
    <row r="19" spans="2:40" ht="15.75" thickBot="1" x14ac:dyDescent="0.3">
      <c r="B19" s="14">
        <v>17</v>
      </c>
      <c r="C19" s="15" t="s">
        <v>131</v>
      </c>
      <c r="D19" s="15" t="s">
        <v>206</v>
      </c>
      <c r="E19" s="96" t="str">
        <f>IFERROR(VLOOKUP(Tabela2[[#This Row],[Name]],PWC!$C$18:$N$55,7,FALSE),"0")</f>
        <v>0</v>
      </c>
      <c r="F19" s="96" t="str">
        <f>IFERROR(VLOOKUP(Tabela2[[#This Row],[Name]],PWC!$C$18:$N$55,9,FALSE),"0")</f>
        <v>0</v>
      </c>
      <c r="G19" s="96" t="str">
        <f>IFERROR(VLOOKUP(Tabela2[[#This Row],[Name]],PWC!$C$18:$N$55,11,FALSE),"0")</f>
        <v>0</v>
      </c>
      <c r="H19" s="96">
        <v>0</v>
      </c>
      <c r="I19" s="96">
        <v>0</v>
      </c>
      <c r="J19" s="96">
        <v>0</v>
      </c>
      <c r="K19" s="96">
        <v>0</v>
      </c>
      <c r="L19" s="96">
        <f>IFERROR(VLOOKUP(Tabela2[[#This Row],[Name]],Ratitovec!$C$18:$N$43,7,FALSE),"0")</f>
        <v>521.64948453608247</v>
      </c>
      <c r="M19" s="96">
        <f>IFERROR(VLOOKUP(Tabela2[[#This Row],[Name]],Ratitovec!$C$18:$N$43,9,FALSE),"0")</f>
        <v>0</v>
      </c>
      <c r="N19" s="96">
        <f>IFERROR(VLOOKUP(Tabela2[[#This Row],[Name]],Ratitovec!$C$18:$N$43,11,FALSE),"0")</f>
        <v>800.80482897384309</v>
      </c>
      <c r="O19" s="96" t="str">
        <f>IFERROR(VLOOKUP(Tabela2[[#This Row],[Name]],'DP2014'!$C$19:$I$50,7,FALSE),"0")</f>
        <v>0</v>
      </c>
      <c r="P19" s="96">
        <f>IFERROR(VLOOKUP(Tabela2[[#This Row],[Name]],SocaValley!$C$17:$M$39,6,FALSE),"0")</f>
        <v>500</v>
      </c>
      <c r="Q19" s="96">
        <f>IFERROR(VLOOKUP(Tabela2[[#This Row],[Name]],SocaValley!$C$17:$M$39,8,FALSE),"0")</f>
        <v>573.29317269076307</v>
      </c>
      <c r="R19" s="96">
        <f>IFERROR(VLOOKUP(Tabela2[[#This Row],[Name]],SocaValley!$C$17:$M$39,11,FALSE),"0")</f>
        <v>412</v>
      </c>
      <c r="S19" s="96">
        <f>IFERROR(VLOOKUP(Tabela2[[#This Row],[Name]],SocaValley!$C$17:$M$39,11,FALSE),"0")</f>
        <v>412</v>
      </c>
      <c r="T19" s="8">
        <f>SUM(E19:S19)</f>
        <v>3219.7474862006889</v>
      </c>
      <c r="U19" s="8">
        <f>IFERROR(SUM(SMALL(Tabela2[[#This Row],[T 1]:[T 15]],{1;2;3;4})),"0")</f>
        <v>0</v>
      </c>
      <c r="V19" s="11">
        <f>T19-U19</f>
        <v>3219.7474862006889</v>
      </c>
      <c r="X19" s="5" t="s">
        <v>142</v>
      </c>
      <c r="Y19" s="6">
        <v>12</v>
      </c>
    </row>
    <row r="20" spans="2:40" x14ac:dyDescent="0.25">
      <c r="B20" s="14">
        <v>18</v>
      </c>
      <c r="C20" s="108" t="s">
        <v>219</v>
      </c>
      <c r="D20" s="15" t="s">
        <v>271</v>
      </c>
      <c r="E20" s="100">
        <f>IFERROR(VLOOKUP(Tabela2[[#This Row],[Name]],PWC!$C$18:$N$55,7,FALSE),"0")</f>
        <v>277.77777777777777</v>
      </c>
      <c r="F20" s="100">
        <f>IFERROR(VLOOKUP(Tabela2[[#This Row],[Name]],PWC!$C$18:$N$55,9,FALSE),"0")</f>
        <v>321.83908045977012</v>
      </c>
      <c r="G20" s="100">
        <f>IFERROR(VLOOKUP(Tabela2[[#This Row],[Name]],PWC!$C$18:$N$55,11,FALSE),"0")</f>
        <v>440.32096288866597</v>
      </c>
      <c r="H20" s="100" t="str">
        <f>IFERROR(VLOOKUP(Tabela2[[#This Row],[Name]],ParaStajerka!$C$16:$J$25,7,FALSE),"0")</f>
        <v>0</v>
      </c>
      <c r="I20" s="100" t="str">
        <f>IFERROR(VLOOKUP(Tabela2[[#This Row],[Name]],Adrenalin!$C$18:$M$41,7,FALSE),"0")</f>
        <v>0</v>
      </c>
      <c r="J20" s="100" t="str">
        <f>IFERROR(VLOOKUP(Tabela2[[#This Row],[Name]],Adrenalin!$C$18:$M$41,9,FALSE),"0")</f>
        <v>0</v>
      </c>
      <c r="K20" s="100">
        <v>0</v>
      </c>
      <c r="L20" s="100">
        <v>0</v>
      </c>
      <c r="M20" s="100">
        <v>0</v>
      </c>
      <c r="N20" s="100">
        <v>0</v>
      </c>
      <c r="O20" s="96">
        <f>IFERROR(VLOOKUP(Tabela2[[#This Row],[Name]],'DP2014'!$C$19:$I$50,7,FALSE),"0")</f>
        <v>363.45381526104416</v>
      </c>
      <c r="P20" s="96">
        <f>IFERROR(VLOOKUP(Tabela2[[#This Row],[Name]],SocaValley!$C$17:$M$39,6,FALSE),"0")</f>
        <v>500</v>
      </c>
      <c r="Q20" s="100">
        <f>IFERROR(VLOOKUP(Tabela2[[#This Row],[Name]],SocaValley!$C$17:$M$39,8,FALSE),"0")</f>
        <v>532.12851405622484</v>
      </c>
      <c r="R20" s="100">
        <f>IFERROR(VLOOKUP(Tabela2[[#This Row],[Name]],SocaValley!$C$17:$M$39,11,FALSE),"0")</f>
        <v>329</v>
      </c>
      <c r="S20" s="100">
        <f>IFERROR(VLOOKUP(Tabela2[[#This Row],[Name]],SocaValley!$C$17:$M$39,11,FALSE),"0")</f>
        <v>329</v>
      </c>
      <c r="T20" s="101">
        <f>SUM(E20:S20)</f>
        <v>3093.5201504434826</v>
      </c>
      <c r="U20" s="102">
        <f>IFERROR(SUM(SMALL(Tabela2[[#This Row],[T 1]:[T 15]],{1;2;3;4})),"0")</f>
        <v>0</v>
      </c>
      <c r="V20" s="103">
        <f>T20-U20</f>
        <v>3093.5201504434826</v>
      </c>
    </row>
    <row r="21" spans="2:40" x14ac:dyDescent="0.25">
      <c r="B21" s="14">
        <v>19</v>
      </c>
      <c r="C21" s="15" t="s">
        <v>270</v>
      </c>
      <c r="D21" s="15" t="s">
        <v>271</v>
      </c>
      <c r="E21" s="96">
        <f>IFERROR(VLOOKUP(Tabela2[[#This Row],[Name]],PWC!$C$18:$N$55,7,FALSE),"0")</f>
        <v>435.18518518518516</v>
      </c>
      <c r="F21" s="96">
        <f>IFERROR(VLOOKUP(Tabela2[[#This Row],[Name]],PWC!$C$18:$N$55,9,FALSE),"0")</f>
        <v>335.42319749216301</v>
      </c>
      <c r="G21" s="97">
        <f>IFERROR(VLOOKUP(Tabela2[[#This Row],[Name]],PWC!$C$18:$N$55,11,FALSE),"0")</f>
        <v>743.22968906720166</v>
      </c>
      <c r="H21" s="96">
        <f>IFERROR(VLOOKUP(Tabela2[[#This Row],[Name]],ParaStajerka!$C$16:$J$25,7,FALSE),"0")</f>
        <v>934.94423791821566</v>
      </c>
      <c r="I21" s="96">
        <v>0</v>
      </c>
      <c r="J21" s="96">
        <v>0</v>
      </c>
      <c r="K21" s="96">
        <v>0</v>
      </c>
      <c r="L21" s="97">
        <f>IFERROR(VLOOKUP(Tabela2[[#This Row],[Name]],Ratitovec!$C$18:$N$43,7,FALSE),"0")</f>
        <v>202.06185567010309</v>
      </c>
      <c r="M21" s="97">
        <f>IFERROR(VLOOKUP(Tabela2[[#This Row],[Name]],Ratitovec!$C$18:$N$43,9,FALSE),"0")</f>
        <v>287</v>
      </c>
      <c r="N21" s="97">
        <f>IFERROR(VLOOKUP(Tabela2[[#This Row],[Name]],Ratitovec!$C$18:$N$43,11,FALSE),"0")</f>
        <v>151.91146881287727</v>
      </c>
      <c r="O21" s="96" t="str">
        <f>IFERROR(VLOOKUP(Tabela2[[#This Row],[Name]],'DP2014'!$C$19:$I$50,7,FALSE),"0")</f>
        <v>0</v>
      </c>
      <c r="P21" s="97">
        <v>0</v>
      </c>
      <c r="Q21" s="96" t="str">
        <f>IFERROR(VLOOKUP(Tabela2[[#This Row],[Name]],SocaValley!$C$17:$M$39,8,FALSE),"0")</f>
        <v>0</v>
      </c>
      <c r="R21" s="97" t="str">
        <f>IFERROR(VLOOKUP(Tabela2[[#This Row],[Name]],SocaValley!$C$17:$M$39,11,FALSE),"0")</f>
        <v>0</v>
      </c>
      <c r="S21" s="97" t="str">
        <f>IFERROR(VLOOKUP(Tabela2[[#This Row],[Name]],SocaValley!$C$17:$M$39,11,FALSE),"0")</f>
        <v>0</v>
      </c>
      <c r="T21" s="16">
        <f>SUM(E21:S21)</f>
        <v>3089.7556341457457</v>
      </c>
      <c r="U21" s="8">
        <f>IFERROR(SUM(SMALL(Tabela2[[#This Row],[T 1]:[T 15]],{1;2;3;4})),"0")</f>
        <v>0</v>
      </c>
      <c r="V21" s="94">
        <f>T21-U21</f>
        <v>3089.7556341457457</v>
      </c>
    </row>
    <row r="22" spans="2:40" x14ac:dyDescent="0.25">
      <c r="B22" s="14">
        <v>20</v>
      </c>
      <c r="C22" s="15" t="s">
        <v>43</v>
      </c>
      <c r="D22" s="15" t="s">
        <v>206</v>
      </c>
      <c r="E22" s="96">
        <f>IFERROR(VLOOKUP(Tabela2[[#This Row],[Name]],PWC!$C$18:$N$55,7,FALSE),"0")</f>
        <v>277.77777777777777</v>
      </c>
      <c r="F22" s="96">
        <f>IFERROR(VLOOKUP(Tabela2[[#This Row],[Name]],PWC!$C$18:$N$55,9,FALSE),"0")</f>
        <v>449.32079414838034</v>
      </c>
      <c r="G22" s="96">
        <f>IFERROR(VLOOKUP(Tabela2[[#This Row],[Name]],PWC!$C$18:$N$55,11,FALSE),"0")</f>
        <v>152.45737211634903</v>
      </c>
      <c r="H22" s="96">
        <v>0</v>
      </c>
      <c r="I22" s="96">
        <v>0</v>
      </c>
      <c r="J22" s="96">
        <v>0</v>
      </c>
      <c r="K22" s="96">
        <v>0</v>
      </c>
      <c r="L22" s="96">
        <v>0</v>
      </c>
      <c r="M22" s="96">
        <v>0</v>
      </c>
      <c r="N22" s="96">
        <v>0</v>
      </c>
      <c r="O22" s="96" t="str">
        <f>IFERROR(VLOOKUP(Tabela2[[#This Row],[Name]],'DP2014'!$C$19:$I$50,7,FALSE),"0")</f>
        <v>0</v>
      </c>
      <c r="P22" s="96">
        <v>0</v>
      </c>
      <c r="Q22" s="96">
        <f>IFERROR(VLOOKUP(Tabela2[[#This Row],[Name]],SocaValley!$C$17:$M$39,8,FALSE),"0")</f>
        <v>490.96385542168673</v>
      </c>
      <c r="R22" s="96">
        <f>IFERROR(VLOOKUP(Tabela2[[#This Row],[Name]],SocaValley!$C$17:$M$39,11,FALSE),"0")</f>
        <v>743</v>
      </c>
      <c r="S22" s="96">
        <f>IFERROR(VLOOKUP(Tabela2[[#This Row],[Name]],SocaValley!$C$17:$M$39,11,FALSE),"0")</f>
        <v>743</v>
      </c>
      <c r="T22" s="8">
        <f>SUM(E22:S22)</f>
        <v>2856.519799464194</v>
      </c>
      <c r="U22" s="8">
        <f>IFERROR(SUM(SMALL(Tabela2[[#This Row],[T 1]:[T 15]],{1;2;3;4})),"0")</f>
        <v>0</v>
      </c>
      <c r="V22" s="11">
        <f>T22-U22</f>
        <v>2856.519799464194</v>
      </c>
    </row>
    <row r="23" spans="2:40" x14ac:dyDescent="0.25">
      <c r="B23" s="14">
        <v>21</v>
      </c>
      <c r="C23" s="15" t="s">
        <v>110</v>
      </c>
      <c r="D23" s="15" t="s">
        <v>273</v>
      </c>
      <c r="E23" s="96">
        <f>IFERROR(VLOOKUP(Tabela2[[#This Row],[Name]],PWC!$C$18:$N$55,7,FALSE),"0")</f>
        <v>472.22222222222223</v>
      </c>
      <c r="F23" s="96">
        <f>IFERROR(VLOOKUP(Tabela2[[#This Row],[Name]],PWC!$C$18:$N$55,9,FALSE),"0")</f>
        <v>701.14942528735628</v>
      </c>
      <c r="G23" s="96">
        <f>IFERROR(VLOOKUP(Tabela2[[#This Row],[Name]],PWC!$C$18:$N$55,11,FALSE),"0")</f>
        <v>694.08224674022063</v>
      </c>
      <c r="H23" s="96" t="str">
        <f>IFERROR(VLOOKUP(Tabela2[[#This Row],[Name]],ParaStajerka!$C$16:$J$25,7,FALSE),"0")</f>
        <v>0</v>
      </c>
      <c r="I23" s="96">
        <f>IFERROR(VLOOKUP(Tabela2[[#This Row],[Name]],Adrenalin!$C$18:$M$41,7,FALSE),"0")</f>
        <v>611.6700201207243</v>
      </c>
      <c r="J23" s="96">
        <f>IFERROR(VLOOKUP(Tabela2[[#This Row],[Name]],Adrenalin!$C$18:$M$41,9,FALSE),"0")</f>
        <v>106.91823899371069</v>
      </c>
      <c r="K23" s="96">
        <f>IFERROR(VLOOKUP(Tabela2[[#This Row],[Name]],Adrenalin!$C$18:$M$41,11,FALSE),"0")</f>
        <v>263.90293225480281</v>
      </c>
      <c r="L23" s="96">
        <v>0</v>
      </c>
      <c r="M23" s="96">
        <v>0</v>
      </c>
      <c r="N23" s="96">
        <v>0</v>
      </c>
      <c r="O23" s="96" t="str">
        <f>IFERROR(VLOOKUP(Tabela2[[#This Row],[Name]],'DP2014'!$C$19:$I$50,7,FALSE),"0")</f>
        <v>0</v>
      </c>
      <c r="P23" s="96">
        <v>0</v>
      </c>
      <c r="Q23" s="96">
        <v>0</v>
      </c>
      <c r="R23" s="96">
        <v>0</v>
      </c>
      <c r="S23" s="96">
        <v>0</v>
      </c>
      <c r="T23" s="8">
        <f>SUM(E23:S23)</f>
        <v>2849.9450856190365</v>
      </c>
      <c r="U23" s="8">
        <f>IFERROR(SUM(SMALL(Tabela2[[#This Row],[T 1]:[T 15]],{1;2;3;4})),"0")</f>
        <v>0</v>
      </c>
      <c r="V23" s="11">
        <f>T23-U23</f>
        <v>2849.9450856190365</v>
      </c>
    </row>
    <row r="24" spans="2:40" x14ac:dyDescent="0.25">
      <c r="B24" s="14">
        <v>22</v>
      </c>
      <c r="C24" s="15" t="s">
        <v>74</v>
      </c>
      <c r="D24" s="15" t="s">
        <v>68</v>
      </c>
      <c r="E24" s="96">
        <f>IFERROR(VLOOKUP(Tabela2[[#This Row],[Name]],PWC!$C$18:$N$55,7,FALSE),"0")</f>
        <v>379.62962962962962</v>
      </c>
      <c r="F24" s="96">
        <f>IFERROR(VLOOKUP(Tabela2[[#This Row],[Name]],PWC!$C$18:$N$55,9,FALSE),"0")</f>
        <v>446.18599791013582</v>
      </c>
      <c r="G24" s="96">
        <f>IFERROR(VLOOKUP(Tabela2[[#This Row],[Name]],PWC!$C$18:$N$55,11,FALSE),"0")</f>
        <v>313.9418254764293</v>
      </c>
      <c r="H24" s="96" t="str">
        <f>IFERROR(VLOOKUP(Tabela2[[#This Row],[Name]],ParaStajerka!$C$16:$J$25,7,FALSE),"0")</f>
        <v>0</v>
      </c>
      <c r="I24" s="96">
        <f>IFERROR(VLOOKUP(Tabela2[[#This Row],[Name]],Adrenalin!$C$18:$M$41,7,FALSE),"0")</f>
        <v>369.21529175050301</v>
      </c>
      <c r="J24" s="96">
        <f>IFERROR(VLOOKUP(Tabela2[[#This Row],[Name]],Adrenalin!$C$18:$M$41,9,FALSE),"0")</f>
        <v>411.9496855345912</v>
      </c>
      <c r="K24" s="96">
        <f>IFERROR(VLOOKUP(Tabela2[[#This Row],[Name]],Adrenalin!$C$18:$M$41,11,FALSE),"0")</f>
        <v>301.31445904954501</v>
      </c>
      <c r="L24" s="96">
        <f>IFERROR(VLOOKUP(Tabela2[[#This Row],[Name]],Ratitovec!$C$18:$N$43,7,FALSE),"0")</f>
        <v>74.226804123711347</v>
      </c>
      <c r="M24" s="96">
        <f>IFERROR(VLOOKUP(Tabela2[[#This Row],[Name]],Ratitovec!$C$18:$N$43,9,FALSE),"0")</f>
        <v>69</v>
      </c>
      <c r="N24" s="96">
        <f>IFERROR(VLOOKUP(Tabela2[[#This Row],[Name]],Ratitovec!$C$18:$N$43,11,FALSE),"0")</f>
        <v>75.452716297786722</v>
      </c>
      <c r="O24" s="96">
        <f>IFERROR(VLOOKUP(Tabela2[[#This Row],[Name]],'DP2014'!$C$19:$I$50,7,FALSE),"0")</f>
        <v>224.89959839357431</v>
      </c>
      <c r="P24" s="96">
        <v>0</v>
      </c>
      <c r="Q24" s="96">
        <v>0</v>
      </c>
      <c r="R24" s="96">
        <v>0</v>
      </c>
      <c r="S24" s="96">
        <v>0</v>
      </c>
      <c r="T24" s="8">
        <f>SUM(E24:S24)</f>
        <v>2665.8160081659062</v>
      </c>
      <c r="U24" s="8">
        <f>IFERROR(SUM(SMALL(Tabela2[[#This Row],[T 1]:[T 15]],{1;2;3;4})),"0")</f>
        <v>0</v>
      </c>
      <c r="V24" s="11">
        <f>T24-U24</f>
        <v>2665.8160081659062</v>
      </c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7"/>
    </row>
    <row r="25" spans="2:40" x14ac:dyDescent="0.25">
      <c r="B25" s="14">
        <v>23</v>
      </c>
      <c r="C25" s="15" t="s">
        <v>223</v>
      </c>
      <c r="D25" s="15" t="s">
        <v>224</v>
      </c>
      <c r="E25" s="96">
        <f>IFERROR(VLOOKUP(Tabela2[[#This Row],[Name]],PWC!$C$18:$N$55,7,FALSE),"0")</f>
        <v>277.77777777777777</v>
      </c>
      <c r="F25" s="96">
        <f>IFERROR(VLOOKUP(Tabela2[[#This Row],[Name]],PWC!$C$18:$N$55,9,FALSE),"0")</f>
        <v>188.08777429467085</v>
      </c>
      <c r="G25" s="96">
        <f>IFERROR(VLOOKUP(Tabela2[[#This Row],[Name]],PWC!$C$18:$N$55,11,FALSE),"0")</f>
        <v>438.31494483450354</v>
      </c>
      <c r="H25" s="96">
        <v>0</v>
      </c>
      <c r="I25" s="96">
        <v>0</v>
      </c>
      <c r="J25" s="96">
        <v>0</v>
      </c>
      <c r="K25" s="96">
        <v>0</v>
      </c>
      <c r="L25" s="96">
        <v>0</v>
      </c>
      <c r="M25" s="96">
        <v>0</v>
      </c>
      <c r="N25" s="96">
        <v>0</v>
      </c>
      <c r="O25" s="96" t="str">
        <f>IFERROR(VLOOKUP(Tabela2[[#This Row],[Name]],'DP2014'!$C$19:$I$50,7,FALSE),"0")</f>
        <v>0</v>
      </c>
      <c r="P25" s="96">
        <f>IFERROR(VLOOKUP(Tabela2[[#This Row],[Name]],SocaValley!$C$17:$M$39,6,FALSE),"0")</f>
        <v>500</v>
      </c>
      <c r="Q25" s="96">
        <f>IFERROR(VLOOKUP(Tabela2[[#This Row],[Name]],SocaValley!$C$17:$M$39,8,FALSE),"0")</f>
        <v>403.6144578313253</v>
      </c>
      <c r="R25" s="96">
        <f>IFERROR(VLOOKUP(Tabela2[[#This Row],[Name]],SocaValley!$C$17:$M$39,11,FALSE),"0")</f>
        <v>417</v>
      </c>
      <c r="S25" s="96">
        <f>IFERROR(VLOOKUP(Tabela2[[#This Row],[Name]],SocaValley!$C$17:$M$39,11,FALSE),"0")</f>
        <v>417</v>
      </c>
      <c r="T25" s="8">
        <f>SUM(E25:S25)</f>
        <v>2641.7949547382777</v>
      </c>
      <c r="U25" s="8">
        <f>IFERROR(SUM(SMALL(Tabela2[[#This Row],[T 1]:[T 15]],{1;2;3;4})),"0")</f>
        <v>0</v>
      </c>
      <c r="V25" s="11">
        <f>T25-U25</f>
        <v>2641.7949547382777</v>
      </c>
    </row>
    <row r="26" spans="2:40" x14ac:dyDescent="0.25">
      <c r="B26" s="14">
        <v>24</v>
      </c>
      <c r="C26" s="15" t="s">
        <v>34</v>
      </c>
      <c r="D26" s="15" t="s">
        <v>243</v>
      </c>
      <c r="E26" s="96">
        <f>IFERROR(VLOOKUP(Tabela2[[#This Row],[Name]],PWC!$C$18:$N$55,7,FALSE),"0")</f>
        <v>0</v>
      </c>
      <c r="F26" s="96">
        <f>IFERROR(VLOOKUP(Tabela2[[#This Row],[Name]],PWC!$C$18:$N$55,9,FALSE),"0")</f>
        <v>641.58829676071059</v>
      </c>
      <c r="G26" s="96">
        <f>IFERROR(VLOOKUP(Tabela2[[#This Row],[Name]],PWC!$C$18:$N$55,11,FALSE),"0")</f>
        <v>292.87863590772315</v>
      </c>
      <c r="H26" s="96" t="str">
        <f>IFERROR(VLOOKUP(Tabela2[[#This Row],[Name]],ParaStajerka!$C$16:$J$25,7,FALSE),"0")</f>
        <v>0</v>
      </c>
      <c r="I26" s="96">
        <f>IFERROR(VLOOKUP(Tabela2[[#This Row],[Name]],Adrenalin!$C$18:$M$41,7,FALSE),"0")</f>
        <v>409.45674044265593</v>
      </c>
      <c r="J26" s="96">
        <f>IFERROR(VLOOKUP(Tabela2[[#This Row],[Name]],Adrenalin!$C$18:$M$41,9,FALSE),"0")</f>
        <v>610.06289308176099</v>
      </c>
      <c r="K26" s="96">
        <f>IFERROR(VLOOKUP(Tabela2[[#This Row],[Name]],Adrenalin!$C$18:$M$41,11,FALSE),"0")</f>
        <v>622.85136501516683</v>
      </c>
      <c r="L26" s="96" t="str">
        <f>IFERROR(VLOOKUP(Tabela2[[#This Row],[Name]],Ratitovec!$C$18:$N$43,7,FALSE),"0")</f>
        <v>0</v>
      </c>
      <c r="M26" s="96" t="str">
        <f>IFERROR(VLOOKUP(Tabela2[[#This Row],[Name]],Ratitovec!$C$18:$N$43,9,FALSE),"0")</f>
        <v>0</v>
      </c>
      <c r="N26" s="96" t="str">
        <f>IFERROR(VLOOKUP(Tabela2[[#This Row],[Name]],Ratitovec!$C$18:$N$43,11,FALSE),"0")</f>
        <v>0</v>
      </c>
      <c r="O26" s="96" t="str">
        <f>IFERROR(VLOOKUP(Tabela2[[#This Row],[Name]],'DP2014'!$C$19:$I$50,7,FALSE),"0")</f>
        <v>0</v>
      </c>
      <c r="P26" s="96">
        <v>0</v>
      </c>
      <c r="Q26" s="96">
        <v>0</v>
      </c>
      <c r="R26" s="96">
        <v>0</v>
      </c>
      <c r="S26" s="96">
        <v>0</v>
      </c>
      <c r="T26" s="8">
        <f>SUM(E26:S26)</f>
        <v>2576.8379312080174</v>
      </c>
      <c r="U26" s="8">
        <f>IFERROR(SUM(SMALL(Tabela2[[#This Row],[T 1]:[T 15]],{1;2;3;4})),"0")</f>
        <v>0</v>
      </c>
      <c r="V26" s="11">
        <f>T26-U26</f>
        <v>2576.8379312080174</v>
      </c>
    </row>
    <row r="27" spans="2:40" x14ac:dyDescent="0.25">
      <c r="B27" s="14">
        <v>25</v>
      </c>
      <c r="C27" s="15" t="s">
        <v>38</v>
      </c>
      <c r="D27" s="15" t="s">
        <v>243</v>
      </c>
      <c r="E27" s="96">
        <f>IFERROR(VLOOKUP(Tabela2[[#This Row],[Name]],PWC!$C$18:$N$55,7,FALSE),"0")</f>
        <v>370.37037037037038</v>
      </c>
      <c r="F27" s="96">
        <f>IFERROR(VLOOKUP(Tabela2[[#This Row],[Name]],PWC!$C$18:$N$55,9,FALSE),"0")</f>
        <v>728.31765935214207</v>
      </c>
      <c r="G27" s="96">
        <f>IFERROR(VLOOKUP(Tabela2[[#This Row],[Name]],PWC!$C$18:$N$55,11,FALSE),"0")</f>
        <v>857.57271815446336</v>
      </c>
      <c r="H27" s="96" t="str">
        <f>IFERROR(VLOOKUP(Tabela2[[#This Row],[Name]],ParaStajerka!$C$16:$J$25,7,FALSE),"0")</f>
        <v>0</v>
      </c>
      <c r="I27" s="96" t="str">
        <f>IFERROR(VLOOKUP(Tabela2[[#This Row],[Name]],Adrenalin!$C$18:$M$41,7,FALSE),"0")</f>
        <v>0</v>
      </c>
      <c r="J27" s="96" t="str">
        <f>IFERROR(VLOOKUP(Tabela2[[#This Row],[Name]],Adrenalin!$C$18:$M$41,9,FALSE),"0")</f>
        <v>0</v>
      </c>
      <c r="K27" s="96" t="str">
        <f>IFERROR(VLOOKUP(Tabela2[[#This Row],[Name]],Adrenalin!$C$18:$M$41,11,FALSE),"0")</f>
        <v>0</v>
      </c>
      <c r="L27" s="96" t="str">
        <f>IFERROR(VLOOKUP(Tabela2[[#This Row],[Name]],Ratitovec!$C$18:$N$43,7,FALSE),"0")</f>
        <v>0</v>
      </c>
      <c r="M27" s="96" t="str">
        <f>IFERROR(VLOOKUP(Tabela2[[#This Row],[Name]],Ratitovec!$C$18:$N$43,9,FALSE),"0")</f>
        <v>0</v>
      </c>
      <c r="N27" s="96" t="str">
        <f>IFERROR(VLOOKUP(Tabela2[[#This Row],[Name]],Ratitovec!$C$18:$N$43,11,FALSE),"0")</f>
        <v>0</v>
      </c>
      <c r="O27" s="96">
        <f>IFERROR(VLOOKUP(Tabela2[[#This Row],[Name]],'DP2014'!$C$19:$I$50,7,FALSE),"0")</f>
        <v>419.67871485943778</v>
      </c>
      <c r="P27" s="96">
        <v>0</v>
      </c>
      <c r="Q27" s="96">
        <v>0</v>
      </c>
      <c r="R27" s="96">
        <v>0</v>
      </c>
      <c r="S27" s="96">
        <v>0</v>
      </c>
      <c r="T27" s="8">
        <f>SUM(E27:S27)</f>
        <v>2375.9394627364136</v>
      </c>
      <c r="U27" s="8">
        <f>IFERROR(SUM(SMALL(Tabela2[[#This Row],[T 1]:[T 15]],{1;2;3;4})),"0")</f>
        <v>0</v>
      </c>
      <c r="V27" s="11">
        <f>T27-U27</f>
        <v>2375.9394627364136</v>
      </c>
    </row>
    <row r="28" spans="2:40" x14ac:dyDescent="0.25">
      <c r="B28" s="14">
        <v>26</v>
      </c>
      <c r="C28" s="15" t="s">
        <v>125</v>
      </c>
      <c r="D28" s="15" t="s">
        <v>39</v>
      </c>
      <c r="E28" s="96" t="str">
        <f>IFERROR(VLOOKUP(Tabela2[[#This Row],[Name]],PWC!$C$18:$N$55,7,FALSE),"0")</f>
        <v>0</v>
      </c>
      <c r="F28" s="96" t="str">
        <f>IFERROR(VLOOKUP(Tabela2[[#This Row],[Name]],PWC!$C$18:$N$55,9,FALSE),"0")</f>
        <v>0</v>
      </c>
      <c r="G28" s="96" t="str">
        <f>IFERROR(VLOOKUP(Tabela2[[#This Row],[Name]],PWC!$C$18:$N$55,11,FALSE),"0")</f>
        <v>0</v>
      </c>
      <c r="H28" s="96" t="str">
        <f>IFERROR(VLOOKUP(Tabela2[[#This Row],[Name]],ParaStajerka!$C$16:$J$25,7,FALSE),"0")</f>
        <v>0</v>
      </c>
      <c r="I28" s="96" t="str">
        <f>IFERROR(VLOOKUP(Tabela2[[#This Row],[Name]],Adrenalin!$C$18:$M$41,7,FALSE),"0")</f>
        <v>0</v>
      </c>
      <c r="J28" s="96" t="str">
        <f>IFERROR(VLOOKUP(Tabela2[[#This Row],[Name]],Adrenalin!$C$18:$M$41,9,FALSE),"0")</f>
        <v>0</v>
      </c>
      <c r="K28" s="96" t="str">
        <f>IFERROR(VLOOKUP(Tabela2[[#This Row],[Name]],Adrenalin!$C$18:$M$41,11,FALSE),"0")</f>
        <v>0</v>
      </c>
      <c r="L28" s="96">
        <f>IFERROR(VLOOKUP(Tabela2[[#This Row],[Name]],Ratitovec!$C$18:$N$43,7,FALSE),"0")</f>
        <v>531.95876288659792</v>
      </c>
      <c r="M28" s="96">
        <f>IFERROR(VLOOKUP(Tabela2[[#This Row],[Name]],Ratitovec!$C$18:$N$43,9,FALSE),"0")</f>
        <v>810</v>
      </c>
      <c r="N28" s="96">
        <f>IFERROR(VLOOKUP(Tabela2[[#This Row],[Name]],Ratitovec!$C$18:$N$43,11,FALSE),"0")</f>
        <v>878.26961770623745</v>
      </c>
      <c r="O28" s="96" t="str">
        <f>IFERROR(VLOOKUP(Tabela2[[#This Row],[Name]],'DP2014'!$C$19:$I$50,7,FALSE),"0")</f>
        <v>0</v>
      </c>
      <c r="P28" s="96" t="str">
        <f>IFERROR(VLOOKUP(Tabela2[[#This Row],[Name]],SocaValley!$C$17:$M$39,6,FALSE),"0")</f>
        <v>0</v>
      </c>
      <c r="Q28" s="96" t="str">
        <f>IFERROR(VLOOKUP(Tabela2[[#This Row],[Name]],SocaValley!$C$17:$M$39,8,FALSE),"0")</f>
        <v>0</v>
      </c>
      <c r="R28" s="96" t="str">
        <f>IFERROR(VLOOKUP(Tabela2[[#This Row],[Name]],SocaValley!$C$17:$M$39,11,FALSE),"0")</f>
        <v>0</v>
      </c>
      <c r="S28" s="96" t="str">
        <f>IFERROR(VLOOKUP(Tabela2[[#This Row],[Name]],SocaValley!$C$17:$M$39,11,FALSE),"0")</f>
        <v>0</v>
      </c>
      <c r="T28" s="8">
        <f>SUM(E28:S28)</f>
        <v>2220.2283805928355</v>
      </c>
      <c r="U28" s="8" t="str">
        <f>IFERROR(SUM(SMALL(Tabela2[[#This Row],[T 1]:[T 15]],{1;2;3;4})),"0")</f>
        <v>0</v>
      </c>
      <c r="V28" s="11">
        <f>T28-U28</f>
        <v>2220.2283805928355</v>
      </c>
    </row>
    <row r="29" spans="2:40" x14ac:dyDescent="0.25">
      <c r="B29" s="14">
        <v>27</v>
      </c>
      <c r="C29" s="15" t="s">
        <v>76</v>
      </c>
      <c r="D29" s="15" t="s">
        <v>61</v>
      </c>
      <c r="E29" s="96">
        <f>IFERROR(VLOOKUP(Tabela2[[#This Row],[Name]],PWC!$C$18:$N$55,7,FALSE),"0")</f>
        <v>398.14814814814815</v>
      </c>
      <c r="F29" s="96">
        <f>IFERROR(VLOOKUP(Tabela2[[#This Row],[Name]],PWC!$C$18:$N$55,9,FALSE),"0")</f>
        <v>785.78892371995823</v>
      </c>
      <c r="G29" s="96">
        <f>IFERROR(VLOOKUP(Tabela2[[#This Row],[Name]],PWC!$C$18:$N$55,11,FALSE),"0")</f>
        <v>532.59779338014039</v>
      </c>
      <c r="H29" s="96">
        <v>0</v>
      </c>
      <c r="I29" s="96">
        <v>0</v>
      </c>
      <c r="J29" s="96">
        <v>0</v>
      </c>
      <c r="K29" s="96">
        <v>0</v>
      </c>
      <c r="L29" s="96">
        <v>0</v>
      </c>
      <c r="M29" s="96">
        <v>0</v>
      </c>
      <c r="N29" s="96">
        <v>0</v>
      </c>
      <c r="O29" s="96">
        <f>IFERROR(VLOOKUP(Tabela2[[#This Row],[Name]],'DP2014'!$C$19:$I$50,7,FALSE),"0")</f>
        <v>314.2570281124498</v>
      </c>
      <c r="P29" s="96" t="str">
        <f>IFERROR(VLOOKUP(Tabela2[[#This Row],[Name]],SocaValley!$C$17:$M$39,6,FALSE),"0")</f>
        <v>0</v>
      </c>
      <c r="Q29" s="96" t="str">
        <f>IFERROR(VLOOKUP(Tabela2[[#This Row],[Name]],SocaValley!$C$17:$M$39,8,FALSE),"0")</f>
        <v>0</v>
      </c>
      <c r="R29" s="96" t="str">
        <f>IFERROR(VLOOKUP(Tabela2[[#This Row],[Name]],SocaValley!$C$17:$M$39,11,FALSE),"0")</f>
        <v>0</v>
      </c>
      <c r="S29" s="96" t="str">
        <f>IFERROR(VLOOKUP(Tabela2[[#This Row],[Name]],SocaValley!$C$17:$M$39,11,FALSE),"0")</f>
        <v>0</v>
      </c>
      <c r="T29" s="8">
        <f>SUM(E29:S29)</f>
        <v>2030.7918933606966</v>
      </c>
      <c r="U29" s="8">
        <f>IFERROR(SUM(SMALL(Tabela2[[#This Row],[T 1]:[T 15]],{1;2;3;4})),"0")</f>
        <v>0</v>
      </c>
      <c r="V29" s="11">
        <f>T29-U29</f>
        <v>2030.7918933606966</v>
      </c>
    </row>
    <row r="30" spans="2:40" x14ac:dyDescent="0.25">
      <c r="B30" s="14">
        <v>28</v>
      </c>
      <c r="C30" s="15" t="s">
        <v>130</v>
      </c>
      <c r="D30" s="15" t="s">
        <v>206</v>
      </c>
      <c r="E30" s="96" t="str">
        <f>IFERROR(VLOOKUP(Tabela2[[#This Row],[Name]],PWC!$C$18:$N$55,7,FALSE),"0")</f>
        <v>0</v>
      </c>
      <c r="F30" s="96" t="str">
        <f>IFERROR(VLOOKUP(Tabela2[[#This Row],[Name]],PWC!$C$18:$N$55,9,FALSE),"0")</f>
        <v>0</v>
      </c>
      <c r="G30" s="96" t="str">
        <f>IFERROR(VLOOKUP(Tabela2[[#This Row],[Name]],PWC!$C$18:$N$55,11,FALSE),"0")</f>
        <v>0</v>
      </c>
      <c r="H30" s="96" t="str">
        <f>IFERROR(VLOOKUP(Tabela2[[#This Row],[Name]],ParaStajerka!$C$16:$J$25,7,FALSE),"0")</f>
        <v>0</v>
      </c>
      <c r="I30" s="96" t="str">
        <f>IFERROR(VLOOKUP(Tabela2[[#This Row],[Name]],Adrenalin!$C$18:$M$41,7,FALSE),"0")</f>
        <v>0</v>
      </c>
      <c r="J30" s="96" t="str">
        <f>IFERROR(VLOOKUP(Tabela2[[#This Row],[Name]],Adrenalin!$C$18:$M$41,9,FALSE),"0")</f>
        <v>0</v>
      </c>
      <c r="K30" s="96" t="str">
        <f>IFERROR(VLOOKUP(Tabela2[[#This Row],[Name]],Adrenalin!$C$18:$M$41,11,FALSE),"0")</f>
        <v>0</v>
      </c>
      <c r="L30" s="96">
        <f>IFERROR(VLOOKUP(Tabela2[[#This Row],[Name]],Ratitovec!$C$18:$N$43,7,FALSE),"0")</f>
        <v>527.8350515463917</v>
      </c>
      <c r="M30" s="96">
        <f>IFERROR(VLOOKUP(Tabela2[[#This Row],[Name]],Ratitovec!$C$18:$N$43,9,FALSE),"0")</f>
        <v>605</v>
      </c>
      <c r="N30" s="96">
        <f>IFERROR(VLOOKUP(Tabela2[[#This Row],[Name]],Ratitovec!$C$18:$N$43,11,FALSE),"0")</f>
        <v>897.38430583501008</v>
      </c>
      <c r="O30" s="96" t="str">
        <f>IFERROR(VLOOKUP(Tabela2[[#This Row],[Name]],'DP2014'!$C$19:$I$50,7,FALSE),"0")</f>
        <v>0</v>
      </c>
      <c r="P30" s="96" t="str">
        <f>IFERROR(VLOOKUP(Tabela2[[#This Row],[Name]],SocaValley!$C$17:$M$39,6,FALSE),"0")</f>
        <v>0</v>
      </c>
      <c r="Q30" s="96" t="str">
        <f>IFERROR(VLOOKUP(Tabela2[[#This Row],[Name]],SocaValley!$C$17:$M$39,8,FALSE),"0")</f>
        <v>0</v>
      </c>
      <c r="R30" s="96" t="str">
        <f>IFERROR(VLOOKUP(Tabela2[[#This Row],[Name]],SocaValley!$C$17:$M$39,11,FALSE),"0")</f>
        <v>0</v>
      </c>
      <c r="S30" s="96" t="str">
        <f>IFERROR(VLOOKUP(Tabela2[[#This Row],[Name]],SocaValley!$C$17:$M$39,11,FALSE),"0")</f>
        <v>0</v>
      </c>
      <c r="T30" s="8">
        <f>SUM(E30:S30)</f>
        <v>2030.2193573814018</v>
      </c>
      <c r="U30" s="8" t="str">
        <f>IFERROR(SUM(SMALL(Tabela2[[#This Row],[T 1]:[T 15]],{1;2;3;4})),"0")</f>
        <v>0</v>
      </c>
      <c r="V30" s="11">
        <f>T30-U30</f>
        <v>2030.2193573814018</v>
      </c>
    </row>
    <row r="31" spans="2:40" x14ac:dyDescent="0.25">
      <c r="B31" s="14">
        <v>29</v>
      </c>
      <c r="C31" s="108" t="s">
        <v>325</v>
      </c>
      <c r="D31" s="108" t="s">
        <v>282</v>
      </c>
      <c r="E31" s="100" t="str">
        <f>IFERROR(VLOOKUP(Tabela2[[#This Row],[Name]],PWC!$C$18:$N$55,7,FALSE),"0")</f>
        <v>0</v>
      </c>
      <c r="F31" s="100" t="str">
        <f>IFERROR(VLOOKUP(Tabela2[[#This Row],[Name]],PWC!$C$18:$N$55,9,FALSE),"0")</f>
        <v>0</v>
      </c>
      <c r="G31" s="100" t="str">
        <f>IFERROR(VLOOKUP(Tabela2[[#This Row],[Name]],PWC!$C$18:$N$55,11,FALSE),"0")</f>
        <v>0</v>
      </c>
      <c r="H31" s="100" t="str">
        <f>IFERROR(VLOOKUP(Tabela2[[#This Row],[Name]],ParaStajerka!$C$16:$J$25,7,FALSE),"0")</f>
        <v>0</v>
      </c>
      <c r="I31" s="100">
        <f>IFERROR(VLOOKUP(Tabela2[[#This Row],[Name]],Adrenalin!$C$18:$M$41,7,FALSE),"0")</f>
        <v>609.6579476861167</v>
      </c>
      <c r="J31" s="100">
        <f>IFERROR(VLOOKUP(Tabela2[[#This Row],[Name]],Adrenalin!$C$18:$M$41,9,FALSE),"0")</f>
        <v>716.98113207547169</v>
      </c>
      <c r="K31" s="100">
        <f>IFERROR(VLOOKUP(Tabela2[[#This Row],[Name]],Adrenalin!$C$18:$M$41,11,FALSE),"0")</f>
        <v>321.53690596562183</v>
      </c>
      <c r="L31" s="100" t="str">
        <f>IFERROR(VLOOKUP(Tabela2[[#This Row],[Name]],Ratitovec!$C$18:$N$43,7,FALSE),"0")</f>
        <v>0</v>
      </c>
      <c r="M31" s="100" t="str">
        <f>IFERROR(VLOOKUP(Tabela2[[#This Row],[Name]],Ratitovec!$C$18:$N$43,9,FALSE),"0")</f>
        <v>0</v>
      </c>
      <c r="N31" s="100" t="str">
        <f>IFERROR(VLOOKUP(Tabela2[[#This Row],[Name]],Ratitovec!$C$18:$N$43,11,FALSE),"0")</f>
        <v>0</v>
      </c>
      <c r="O31" s="96">
        <f>IFERROR(VLOOKUP(Tabela2[[#This Row],[Name]],'DP2014'!$C$19:$I$50,7,FALSE),"0")</f>
        <v>304.2168674698795</v>
      </c>
      <c r="P31" s="96">
        <v>0</v>
      </c>
      <c r="Q31" s="100">
        <v>0</v>
      </c>
      <c r="R31" s="100">
        <v>0</v>
      </c>
      <c r="S31" s="100">
        <v>0</v>
      </c>
      <c r="T31" s="101">
        <f>SUM(E31:S31)</f>
        <v>1952.3928531970896</v>
      </c>
      <c r="U31" s="102">
        <f>IFERROR(SUM(SMALL(Tabela2[[#This Row],[T 1]:[T 15]],{1;2;3;4})),"0")</f>
        <v>0</v>
      </c>
      <c r="V31" s="11">
        <f>T31-U31</f>
        <v>1952.3928531970896</v>
      </c>
    </row>
    <row r="32" spans="2:40" x14ac:dyDescent="0.25">
      <c r="B32" s="14">
        <v>30</v>
      </c>
      <c r="C32" s="15" t="s">
        <v>127</v>
      </c>
      <c r="D32" s="15" t="s">
        <v>128</v>
      </c>
      <c r="E32" s="96" t="str">
        <f>IFERROR(VLOOKUP(Tabela2[[#This Row],[Name]],PWC!$C$18:$N$55,7,FALSE),"0")</f>
        <v>0</v>
      </c>
      <c r="F32" s="96" t="str">
        <f>IFERROR(VLOOKUP(Tabela2[[#This Row],[Name]],PWC!$C$18:$N$55,9,FALSE),"0")</f>
        <v>0</v>
      </c>
      <c r="G32" s="96">
        <v>0</v>
      </c>
      <c r="H32" s="96">
        <v>0</v>
      </c>
      <c r="I32" s="96">
        <v>0</v>
      </c>
      <c r="J32" s="96">
        <v>0</v>
      </c>
      <c r="K32" s="96">
        <v>0</v>
      </c>
      <c r="L32" s="96">
        <f>IFERROR(VLOOKUP(Tabela2[[#This Row],[Name]],Ratitovec!$C$18:$N$43,7,FALSE),"0")</f>
        <v>486.59793814432987</v>
      </c>
      <c r="M32" s="96">
        <f>IFERROR(VLOOKUP(Tabela2[[#This Row],[Name]],Ratitovec!$C$18:$N$43,9,FALSE),"0")</f>
        <v>276</v>
      </c>
      <c r="N32" s="96">
        <f>IFERROR(VLOOKUP(Tabela2[[#This Row],[Name]],Ratitovec!$C$18:$N$43,11,FALSE),"0")</f>
        <v>135.81488933601611</v>
      </c>
      <c r="O32" s="96" t="str">
        <f>IFERROR(VLOOKUP(Tabela2[[#This Row],[Name]],'DP2014'!$C$19:$I$50,7,FALSE),"0")</f>
        <v>0</v>
      </c>
      <c r="P32" s="96">
        <f>IFERROR(VLOOKUP(Tabela2[[#This Row],[Name]],SocaValley!$C$17:$M$39,6,FALSE),"0")</f>
        <v>500</v>
      </c>
      <c r="Q32" s="96">
        <f>IFERROR(VLOOKUP(Tabela2[[#This Row],[Name]],SocaValley!$C$17:$M$39,8,FALSE),"0")</f>
        <v>130.52208835341366</v>
      </c>
      <c r="R32" s="96">
        <f>IFERROR(VLOOKUP(Tabela2[[#This Row],[Name]],SocaValley!$C$17:$M$39,11,FALSE),"0")</f>
        <v>199</v>
      </c>
      <c r="S32" s="96">
        <f>IFERROR(VLOOKUP(Tabela2[[#This Row],[Name]],SocaValley!$C$17:$M$39,11,FALSE),"0")</f>
        <v>199</v>
      </c>
      <c r="T32" s="8">
        <f>SUM(E32:S32)</f>
        <v>1926.9349158337598</v>
      </c>
      <c r="U32" s="8">
        <f>IFERROR(SUM(SMALL(Tabela2[[#This Row],[T 1]:[T 15]],{1;2;3;4})),"0")</f>
        <v>0</v>
      </c>
      <c r="V32" s="11">
        <f>T32-U32</f>
        <v>1926.9349158337598</v>
      </c>
    </row>
    <row r="33" spans="2:22" x14ac:dyDescent="0.25">
      <c r="B33" s="14">
        <v>31</v>
      </c>
      <c r="C33" s="15" t="s">
        <v>86</v>
      </c>
      <c r="D33" s="15" t="s">
        <v>282</v>
      </c>
      <c r="E33" s="96" t="str">
        <f>IFERROR(VLOOKUP(Tabela2[[#This Row],[Name]],PWC!$C$18:$N$55,7,FALSE),"0")</f>
        <v>0</v>
      </c>
      <c r="F33" s="96" t="str">
        <f>IFERROR(VLOOKUP(Tabela2[[#This Row],[Name]],PWC!$C$18:$N$55,9,FALSE),"0")</f>
        <v>0</v>
      </c>
      <c r="G33" s="96" t="str">
        <f>IFERROR(VLOOKUP(Tabela2[[#This Row],[Name]],PWC!$C$18:$N$55,11,FALSE),"0")</f>
        <v>0</v>
      </c>
      <c r="H33" s="96" t="str">
        <f>IFERROR(VLOOKUP(Tabela2[[#This Row],[Name]],ParaStajerka!$C$16:$J$25,7,FALSE),"0")</f>
        <v>0</v>
      </c>
      <c r="I33" s="96">
        <f>IFERROR(VLOOKUP(Tabela2[[#This Row],[Name]],Adrenalin!$C$18:$M$41,7,FALSE),"0")</f>
        <v>496.98189134808854</v>
      </c>
      <c r="J33" s="96">
        <f>IFERROR(VLOOKUP(Tabela2[[#This Row],[Name]],Adrenalin!$C$18:$M$41,9,FALSE),"0")</f>
        <v>723.27044025157238</v>
      </c>
      <c r="K33" s="96">
        <f>IFERROR(VLOOKUP(Tabela2[[#This Row],[Name]],Adrenalin!$C$18:$M$41,11,FALSE),"0")</f>
        <v>477.24974721941356</v>
      </c>
      <c r="L33" s="96" t="str">
        <f>IFERROR(VLOOKUP(Tabela2[[#This Row],[Name]],Ratitovec!$C$18:$N$43,7,FALSE),"0")</f>
        <v>0</v>
      </c>
      <c r="M33" s="96" t="str">
        <f>IFERROR(VLOOKUP(Tabela2[[#This Row],[Name]],Ratitovec!$C$18:$N$43,9,FALSE),"0")</f>
        <v>0</v>
      </c>
      <c r="N33" s="96" t="str">
        <f>IFERROR(VLOOKUP(Tabela2[[#This Row],[Name]],Ratitovec!$C$18:$N$43,11,FALSE),"0")</f>
        <v>0</v>
      </c>
      <c r="O33" s="96">
        <f>IFERROR(VLOOKUP(Tabela2[[#This Row],[Name]],'DP2014'!$C$19:$I$50,7,FALSE),"0")</f>
        <v>218.87550200803213</v>
      </c>
      <c r="P33" s="96">
        <v>0</v>
      </c>
      <c r="Q33" s="96">
        <v>0</v>
      </c>
      <c r="R33" s="96">
        <v>0</v>
      </c>
      <c r="S33" s="96">
        <v>0</v>
      </c>
      <c r="T33" s="8">
        <f>SUM(E33:S33)</f>
        <v>1916.3775808271066</v>
      </c>
      <c r="U33" s="8">
        <f>IFERROR(SUM(SMALL(Tabela2[[#This Row],[T 1]:[T 15]],{1;2;3;4})),"0")</f>
        <v>0</v>
      </c>
      <c r="V33" s="11">
        <f>T33-U33</f>
        <v>1916.3775808271066</v>
      </c>
    </row>
    <row r="34" spans="2:22" x14ac:dyDescent="0.25">
      <c r="B34" s="14">
        <v>32</v>
      </c>
      <c r="C34" s="15" t="s">
        <v>98</v>
      </c>
      <c r="D34" s="15" t="s">
        <v>99</v>
      </c>
      <c r="E34" s="96" t="str">
        <f>IFERROR(VLOOKUP(Tabela2[[#This Row],[Name]],PWC!$C$18:$N$55,7,FALSE),"0")</f>
        <v>0</v>
      </c>
      <c r="F34" s="96" t="str">
        <f>IFERROR(VLOOKUP(Tabela2[[#This Row],[Name]],PWC!$C$18:$N$55,9,FALSE),"0")</f>
        <v>0</v>
      </c>
      <c r="G34" s="96" t="str">
        <f>IFERROR(VLOOKUP(Tabela2[[#This Row],[Name]],PWC!$C$18:$N$55,11,FALSE),"0")</f>
        <v>0</v>
      </c>
      <c r="H34" s="96" t="str">
        <f>IFERROR(VLOOKUP(Tabela2[[#This Row],[Name]],ParaStajerka!$C$16:$J$25,7,FALSE),"0")</f>
        <v>0</v>
      </c>
      <c r="I34" s="96">
        <f>IFERROR(VLOOKUP(Tabela2[[#This Row],[Name]],Adrenalin!$C$18:$M$41,7,FALSE),"0")</f>
        <v>61.368209255533202</v>
      </c>
      <c r="J34" s="96">
        <f>IFERROR(VLOOKUP(Tabela2[[#This Row],[Name]],Adrenalin!$C$18:$M$41,9,FALSE),"0")</f>
        <v>795.59748427672957</v>
      </c>
      <c r="K34" s="96">
        <f>IFERROR(VLOOKUP(Tabela2[[#This Row],[Name]],Adrenalin!$C$18:$M$41,11,FALSE),"0")</f>
        <v>639.02932254802829</v>
      </c>
      <c r="L34" s="96" t="str">
        <f>IFERROR(VLOOKUP(Tabela2[[#This Row],[Name]],Ratitovec!$C$18:$N$43,7,FALSE),"0")</f>
        <v>0</v>
      </c>
      <c r="M34" s="96" t="str">
        <f>IFERROR(VLOOKUP(Tabela2[[#This Row],[Name]],Ratitovec!$C$18:$N$43,9,FALSE),"0")</f>
        <v>0</v>
      </c>
      <c r="N34" s="96" t="str">
        <f>IFERROR(VLOOKUP(Tabela2[[#This Row],[Name]],Ratitovec!$C$18:$N$43,11,FALSE),"0")</f>
        <v>0</v>
      </c>
      <c r="O34" s="96">
        <f>IFERROR(VLOOKUP(Tabela2[[#This Row],[Name]],'DP2014'!$C$19:$I$50,7,FALSE),"0")</f>
        <v>296.18473895582332</v>
      </c>
      <c r="P34" s="96">
        <v>0</v>
      </c>
      <c r="Q34" s="96">
        <v>0</v>
      </c>
      <c r="R34" s="96">
        <v>0</v>
      </c>
      <c r="S34" s="96">
        <v>0</v>
      </c>
      <c r="T34" s="8">
        <f>SUM(E34:S34)</f>
        <v>1792.1797550361143</v>
      </c>
      <c r="U34" s="8">
        <f>IFERROR(SUM(SMALL(Tabela2[[#This Row],[T 1]:[T 15]],{1;2;3;4})),"0")</f>
        <v>0</v>
      </c>
      <c r="V34" s="11">
        <f>T34-U34</f>
        <v>1792.1797550361143</v>
      </c>
    </row>
    <row r="35" spans="2:22" x14ac:dyDescent="0.25">
      <c r="B35" s="14">
        <v>33</v>
      </c>
      <c r="C35" s="15" t="s">
        <v>93</v>
      </c>
      <c r="D35" s="15" t="s">
        <v>27</v>
      </c>
      <c r="E35" s="96" t="str">
        <f>IFERROR(VLOOKUP(Tabela2[[#This Row],[Name]],PWC!$C$18:$N$55,7,FALSE),"0")</f>
        <v>0</v>
      </c>
      <c r="F35" s="96" t="str">
        <f>IFERROR(VLOOKUP(Tabela2[[#This Row],[Name]],PWC!$C$18:$N$55,9,FALSE),"0")</f>
        <v>0</v>
      </c>
      <c r="G35" s="96" t="str">
        <f>IFERROR(VLOOKUP(Tabela2[[#This Row],[Name]],PWC!$C$18:$N$55,11,FALSE),"0")</f>
        <v>0</v>
      </c>
      <c r="H35" s="96" t="str">
        <f>IFERROR(VLOOKUP(Tabela2[[#This Row],[Name]],ParaStajerka!$C$16:$J$25,7,FALSE),"0")</f>
        <v>0</v>
      </c>
      <c r="I35" s="96" t="str">
        <f>IFERROR(VLOOKUP(Tabela2[[#This Row],[Name]],Adrenalin!$C$18:$M$41,7,FALSE),"0")</f>
        <v>0</v>
      </c>
      <c r="J35" s="96" t="str">
        <f>IFERROR(VLOOKUP(Tabela2[[#This Row],[Name]],Adrenalin!$C$18:$M$41,9,FALSE),"0")</f>
        <v>0</v>
      </c>
      <c r="K35" s="96" t="str">
        <f>IFERROR(VLOOKUP(Tabela2[[#This Row],[Name]],Adrenalin!$C$18:$M$41,11,FALSE),"0")</f>
        <v>0</v>
      </c>
      <c r="L35" s="96">
        <f>IFERROR(VLOOKUP(Tabela2[[#This Row],[Name]],Ratitovec!$C$18:$N$43,7,FALSE),"0")</f>
        <v>558.76288659793818</v>
      </c>
      <c r="M35" s="96">
        <f>IFERROR(VLOOKUP(Tabela2[[#This Row],[Name]],Ratitovec!$C$18:$N$43,9,FALSE),"0")</f>
        <v>817</v>
      </c>
      <c r="N35" s="96">
        <f>IFERROR(VLOOKUP(Tabela2[[#This Row],[Name]],Ratitovec!$C$18:$N$43,11,FALSE),"0")</f>
        <v>405.43259557344066</v>
      </c>
      <c r="O35" s="96" t="str">
        <f>IFERROR(VLOOKUP(Tabela2[[#This Row],[Name]],'DP2014'!$C$19:$I$50,7,FALSE),"0")</f>
        <v>0</v>
      </c>
      <c r="P35" s="96">
        <v>0</v>
      </c>
      <c r="Q35" s="96">
        <v>0</v>
      </c>
      <c r="R35" s="96">
        <v>0</v>
      </c>
      <c r="S35" s="96">
        <v>0</v>
      </c>
      <c r="T35" s="8">
        <f>SUM(E35:S35)</f>
        <v>1781.1954821713789</v>
      </c>
      <c r="U35" s="8">
        <f>IFERROR(SUM(SMALL(Tabela2[[#This Row],[T 1]:[T 15]],{1;2;3;4})),"0")</f>
        <v>0</v>
      </c>
      <c r="V35" s="11">
        <f>T35-U35</f>
        <v>1781.1954821713789</v>
      </c>
    </row>
    <row r="36" spans="2:22" x14ac:dyDescent="0.25">
      <c r="B36" s="14">
        <v>34</v>
      </c>
      <c r="C36" s="15" t="s">
        <v>29</v>
      </c>
      <c r="D36" s="15" t="s">
        <v>30</v>
      </c>
      <c r="E36" s="96">
        <f>IFERROR(VLOOKUP(Tabela2[[#This Row],[Name]],PWC!$C$18:$N$55,7,FALSE),"0")</f>
        <v>500</v>
      </c>
      <c r="F36" s="96">
        <f>IFERROR(VLOOKUP(Tabela2[[#This Row],[Name]],PWC!$C$18:$N$55,9,FALSE),"0")</f>
        <v>318.7042842215256</v>
      </c>
      <c r="G36" s="96">
        <f>IFERROR(VLOOKUP(Tabela2[[#This Row],[Name]],PWC!$C$18:$N$55,11,FALSE),"0")</f>
        <v>639.91975927783346</v>
      </c>
      <c r="H36" s="96" t="str">
        <f>IFERROR(VLOOKUP(Tabela2[[#This Row],[Name]],ParaStajerka!$C$16:$J$25,7,FALSE),"0")</f>
        <v>0</v>
      </c>
      <c r="I36" s="96" t="str">
        <f>IFERROR(VLOOKUP(Tabela2[[#This Row],[Name]],Adrenalin!$C$18:$M$41,7,FALSE),"0")</f>
        <v>0</v>
      </c>
      <c r="J36" s="96" t="str">
        <f>IFERROR(VLOOKUP(Tabela2[[#This Row],[Name]],Adrenalin!$C$18:$M$41,9,FALSE),"0")</f>
        <v>0</v>
      </c>
      <c r="K36" s="96" t="str">
        <f>IFERROR(VLOOKUP(Tabela2[[#This Row],[Name]],Adrenalin!$C$18:$M$41,11,FALSE),"0")</f>
        <v>0</v>
      </c>
      <c r="L36" s="96" t="str">
        <f>IFERROR(VLOOKUP(Tabela2[[#This Row],[Name]],Ratitovec!$C$18:$N$43,7,FALSE),"0")</f>
        <v>0</v>
      </c>
      <c r="M36" s="96" t="str">
        <f>IFERROR(VLOOKUP(Tabela2[[#This Row],[Name]],Ratitovec!$C$18:$N$43,9,FALSE),"0")</f>
        <v>0</v>
      </c>
      <c r="N36" s="96" t="str">
        <f>IFERROR(VLOOKUP(Tabela2[[#This Row],[Name]],Ratitovec!$C$18:$N$43,11,FALSE),"0")</f>
        <v>0</v>
      </c>
      <c r="O36" s="96" t="str">
        <f>IFERROR(VLOOKUP(Tabela2[[#This Row],[Name]],'DP2014'!$C$19:$I$50,7,FALSE),"0")</f>
        <v>0</v>
      </c>
      <c r="P36" s="96" t="str">
        <f>IFERROR(VLOOKUP(Tabela2[[#This Row],[Name]],SocaValley!$C$17:$M$39,6,FALSE),"0")</f>
        <v>0</v>
      </c>
      <c r="Q36" s="96" t="str">
        <f>IFERROR(VLOOKUP(Tabela2[[#This Row],[Name]],SocaValley!$C$17:$M$39,8,FALSE),"0")</f>
        <v>0</v>
      </c>
      <c r="R36" s="96" t="str">
        <f>IFERROR(VLOOKUP(Tabela2[[#This Row],[Name]],SocaValley!$C$17:$M$39,11,FALSE),"0")</f>
        <v>0</v>
      </c>
      <c r="S36" s="96" t="str">
        <f>IFERROR(VLOOKUP(Tabela2[[#This Row],[Name]],SocaValley!$C$17:$M$39,11,FALSE),"0")</f>
        <v>0</v>
      </c>
      <c r="T36" s="8">
        <f>SUM(E36:S36)</f>
        <v>1458.624043499359</v>
      </c>
      <c r="U36" s="8" t="str">
        <f>IFERROR(SUM(SMALL(Tabela2[[#This Row],[T 1]:[T 15]],{1;2;3;4})),"0")</f>
        <v>0</v>
      </c>
      <c r="V36" s="11">
        <f>T36-U36</f>
        <v>1458.624043499359</v>
      </c>
    </row>
    <row r="37" spans="2:22" x14ac:dyDescent="0.25">
      <c r="B37" s="14">
        <v>35</v>
      </c>
      <c r="C37" s="95" t="s">
        <v>276</v>
      </c>
      <c r="D37" s="95" t="s">
        <v>447</v>
      </c>
      <c r="E37" s="97">
        <f>IFERROR(VLOOKUP(Tabela2[[#This Row],[Name]],PWC!$C$18:$N$55,7,FALSE),"0")</f>
        <v>277.77777777777777</v>
      </c>
      <c r="F37" s="97">
        <f>IFERROR(VLOOKUP(Tabela2[[#This Row],[Name]],PWC!$C$18:$N$55,9,FALSE),"0")</f>
        <v>446.18599791013582</v>
      </c>
      <c r="G37" s="97">
        <f>IFERROR(VLOOKUP(Tabela2[[#This Row],[Name]],PWC!$C$18:$N$55,11,FALSE),"0")</f>
        <v>476.42928786359079</v>
      </c>
      <c r="H37" s="97" t="str">
        <f>IFERROR(VLOOKUP(Tabela2[[#This Row],[Name]],ParaStajerka!$C$16:$J$25,7,FALSE),"0")</f>
        <v>0</v>
      </c>
      <c r="I37" s="97" t="str">
        <f>IFERROR(VLOOKUP(Tabela2[[#This Row],[Name]],Adrenalin!$C$18:$M$41,7,FALSE),"0")</f>
        <v>0</v>
      </c>
      <c r="J37" s="97" t="str">
        <f>IFERROR(VLOOKUP(Tabela2[[#This Row],[Name]],Adrenalin!$C$18:$M$41,9,FALSE),"0")</f>
        <v>0</v>
      </c>
      <c r="K37" s="97" t="str">
        <f>IFERROR(VLOOKUP(Tabela2[[#This Row],[Name]],Adrenalin!$C$18:$M$41,11,FALSE),"0")</f>
        <v>0</v>
      </c>
      <c r="L37" s="97" t="str">
        <f>IFERROR(VLOOKUP(Tabela2[[#This Row],[Name]],Ratitovec!$C$18:$N$43,7,FALSE),"0")</f>
        <v>0</v>
      </c>
      <c r="M37" s="97" t="str">
        <f>IFERROR(VLOOKUP(Tabela2[[#This Row],[Name]],Ratitovec!$C$18:$N$43,9,FALSE),"0")</f>
        <v>0</v>
      </c>
      <c r="N37" s="97" t="str">
        <f>IFERROR(VLOOKUP(Tabela2[[#This Row],[Name]],Ratitovec!$C$18:$N$43,11,FALSE),"0")</f>
        <v>0</v>
      </c>
      <c r="O37" s="96">
        <f>IFERROR(VLOOKUP(Tabela2[[#This Row],[Name]],'DP2014'!$C$19:$I$50,7,FALSE),"0")</f>
        <v>246.98795180722891</v>
      </c>
      <c r="P37" s="96">
        <v>0</v>
      </c>
      <c r="Q37" s="96">
        <v>0</v>
      </c>
      <c r="R37" s="96">
        <v>0</v>
      </c>
      <c r="S37" s="96">
        <v>0</v>
      </c>
      <c r="T37" s="16">
        <f>SUM(E37:S37)</f>
        <v>1447.3810153587333</v>
      </c>
      <c r="U37" s="8">
        <f>IFERROR(SUM(SMALL(Tabela2[[#This Row],[T 1]:[T 15]],{1;2;3;4})),"0")</f>
        <v>0</v>
      </c>
      <c r="V37" s="94">
        <f>T37-U37</f>
        <v>1447.3810153587333</v>
      </c>
    </row>
    <row r="38" spans="2:22" x14ac:dyDescent="0.25">
      <c r="B38" s="14">
        <v>36</v>
      </c>
      <c r="C38" s="15" t="s">
        <v>330</v>
      </c>
      <c r="D38" s="15" t="s">
        <v>331</v>
      </c>
      <c r="E38" s="104" t="str">
        <f>IFERROR(VLOOKUP(Tabela2[[#This Row],[Name]],PWC!$C$18:$N$55,7,FALSE),"0")</f>
        <v>0</v>
      </c>
      <c r="F38" s="104" t="str">
        <f>IFERROR(VLOOKUP(Tabela2[[#This Row],[Name]],PWC!$C$18:$N$55,9,FALSE),"0")</f>
        <v>0</v>
      </c>
      <c r="G38" s="104" t="str">
        <f>IFERROR(VLOOKUP(Tabela2[[#This Row],[Name]],PWC!$C$18:$N$55,11,FALSE),"0")</f>
        <v>0</v>
      </c>
      <c r="H38" s="104" t="str">
        <f>IFERROR(VLOOKUP(Tabela2[[#This Row],[Name]],ParaStajerka!$C$16:$J$25,7,FALSE),"0")</f>
        <v>0</v>
      </c>
      <c r="I38" s="104">
        <f>IFERROR(VLOOKUP(Tabela2[[#This Row],[Name]],Adrenalin!$C$18:$M$41,7,FALSE),"0")</f>
        <v>85.513078470824951</v>
      </c>
      <c r="J38" s="104">
        <f>IFERROR(VLOOKUP(Tabela2[[#This Row],[Name]],Adrenalin!$C$18:$M$41,9,FALSE),"0")</f>
        <v>320.75471698113205</v>
      </c>
      <c r="K38" s="104">
        <f>IFERROR(VLOOKUP(Tabela2[[#This Row],[Name]],Adrenalin!$C$18:$M$41,11,FALSE),"0")</f>
        <v>146.61274014155714</v>
      </c>
      <c r="L38" s="104">
        <v>0</v>
      </c>
      <c r="M38" s="104">
        <v>0</v>
      </c>
      <c r="N38" s="104">
        <v>0</v>
      </c>
      <c r="O38" s="96">
        <v>0</v>
      </c>
      <c r="P38" s="96">
        <f>IFERROR(VLOOKUP(Tabela2[[#This Row],[Name]],SocaValley!$C$17:$M$39,6,FALSE),"0")</f>
        <v>500</v>
      </c>
      <c r="Q38" s="104">
        <f>IFERROR(VLOOKUP(Tabela2[[#This Row],[Name]],SocaValley!$C$17:$M$39,8,FALSE),"0")</f>
        <v>183.73493975903614</v>
      </c>
      <c r="R38" s="104">
        <f>IFERROR(VLOOKUP(Tabela2[[#This Row],[Name]],SocaValley!$C$17:$M$39,11,FALSE),"0")</f>
        <v>102</v>
      </c>
      <c r="S38" s="104">
        <f>IFERROR(VLOOKUP(Tabela2[[#This Row],[Name]],SocaValley!$C$17:$M$39,11,FALSE),"0")</f>
        <v>102</v>
      </c>
      <c r="T38" s="105">
        <f>SUM(E38:S38)</f>
        <v>1440.6154753525502</v>
      </c>
      <c r="U38" s="106">
        <f>IFERROR(SUM(SMALL(Tabela2[[#This Row],[T 1]:[T 15]],{1;2;3;4})),"0")</f>
        <v>0</v>
      </c>
      <c r="V38" s="107">
        <f>T38-U38</f>
        <v>1440.6154753525502</v>
      </c>
    </row>
    <row r="39" spans="2:22" x14ac:dyDescent="0.25">
      <c r="B39" s="14">
        <v>37</v>
      </c>
      <c r="C39" s="43" t="s">
        <v>235</v>
      </c>
      <c r="D39" s="15" t="s">
        <v>33</v>
      </c>
      <c r="E39" s="97" t="str">
        <f>IFERROR(VLOOKUP(Tabela2[[#This Row],[Name]],PWC!$C$18:$N$55,7,FALSE),"0")</f>
        <v>0</v>
      </c>
      <c r="F39" s="97" t="str">
        <f>IFERROR(VLOOKUP(Tabela2[[#This Row],[Name]],PWC!$C$18:$N$55,9,FALSE),"0")</f>
        <v>0</v>
      </c>
      <c r="G39" s="97" t="str">
        <f>IFERROR(VLOOKUP(Tabela2[[#This Row],[Name]],PWC!$C$18:$N$55,11,FALSE),"0")</f>
        <v>0</v>
      </c>
      <c r="H39" s="96">
        <v>0</v>
      </c>
      <c r="I39" s="96">
        <v>0</v>
      </c>
      <c r="J39" s="96">
        <v>0</v>
      </c>
      <c r="K39" s="96">
        <v>0</v>
      </c>
      <c r="L39" s="96">
        <v>0</v>
      </c>
      <c r="M39" s="97">
        <f>IFERROR(VLOOKUP(Tabela2[[#This Row],[Name]],Ratitovec!$C$18:$N$43,9,FALSE),"0")</f>
        <v>272</v>
      </c>
      <c r="N39" s="97">
        <f>IFERROR(VLOOKUP(Tabela2[[#This Row],[Name]],Ratitovec!$C$18:$N$43,11,FALSE),"0")</f>
        <v>92.555331991951704</v>
      </c>
      <c r="O39" s="96" t="str">
        <f>IFERROR(VLOOKUP(Tabela2[[#This Row],[Name]],'DP2014'!$C$19:$I$50,7,FALSE),"0")</f>
        <v>0</v>
      </c>
      <c r="P39" s="96">
        <f>IFERROR(VLOOKUP(Tabela2[[#This Row],[Name]],SocaValley!$C$17:$M$39,6,FALSE),"0")</f>
        <v>500</v>
      </c>
      <c r="Q39" s="96">
        <f>IFERROR(VLOOKUP(Tabela2[[#This Row],[Name]],SocaValley!$C$17:$M$39,8,FALSE),"0")</f>
        <v>130.52208835341366</v>
      </c>
      <c r="R39" s="97">
        <f>IFERROR(VLOOKUP(Tabela2[[#This Row],[Name]],SocaValley!$C$17:$M$39,11,FALSE),"0")</f>
        <v>189</v>
      </c>
      <c r="S39" s="97">
        <f>IFERROR(VLOOKUP(Tabela2[[#This Row],[Name]],SocaValley!$C$17:$M$39,11,FALSE),"0")</f>
        <v>189</v>
      </c>
      <c r="T39" s="44">
        <f>SUM(E39:S39)</f>
        <v>1373.0774203453652</v>
      </c>
      <c r="U39" s="8">
        <f>IFERROR(SUM(SMALL(Tabela2[[#This Row],[T 1]:[T 15]],{1;2;3;4})),"0")</f>
        <v>0</v>
      </c>
      <c r="V39" s="45">
        <f>T39-U39</f>
        <v>1373.0774203453652</v>
      </c>
    </row>
    <row r="40" spans="2:22" x14ac:dyDescent="0.25">
      <c r="B40" s="14">
        <v>38</v>
      </c>
      <c r="C40" s="15" t="s">
        <v>79</v>
      </c>
      <c r="D40" s="15" t="s">
        <v>80</v>
      </c>
      <c r="E40" s="96" t="str">
        <f>IFERROR(VLOOKUP(Tabela2[[#This Row],[Name]],PWC!$C$18:$N$55,7,FALSE),"0")</f>
        <v>0</v>
      </c>
      <c r="F40" s="96" t="str">
        <f>IFERROR(VLOOKUP(Tabela2[[#This Row],[Name]],PWC!$C$18:$N$55,9,FALSE),"0")</f>
        <v>0</v>
      </c>
      <c r="G40" s="96" t="str">
        <f>IFERROR(VLOOKUP(Tabela2[[#This Row],[Name]],PWC!$C$18:$N$55,11,FALSE),"0")</f>
        <v>0</v>
      </c>
      <c r="H40" s="96" t="str">
        <f>IFERROR(VLOOKUP(Tabela2[[#This Row],[Name]],ParaStajerka!$C$16:$J$25,7,FALSE),"0")</f>
        <v>0</v>
      </c>
      <c r="I40" s="96" t="str">
        <f>IFERROR(VLOOKUP(Tabela2[[#This Row],[Name]],Adrenalin!$C$18:$M$41,7,FALSE),"0")</f>
        <v>0</v>
      </c>
      <c r="J40" s="96" t="str">
        <f>IFERROR(VLOOKUP(Tabela2[[#This Row],[Name]],Adrenalin!$C$18:$M$41,9,FALSE),"0")</f>
        <v>0</v>
      </c>
      <c r="K40" s="96">
        <v>0</v>
      </c>
      <c r="L40" s="96" t="str">
        <f>IFERROR(VLOOKUP(Tabela2[[#This Row],[Name]],Ratitovec!$C$18:$N$43,7,FALSE),"0")</f>
        <v>0</v>
      </c>
      <c r="M40" s="96">
        <v>0</v>
      </c>
      <c r="N40" s="96">
        <v>0</v>
      </c>
      <c r="O40" s="96">
        <v>0</v>
      </c>
      <c r="P40" s="96">
        <v>0</v>
      </c>
      <c r="Q40" s="96">
        <f>IFERROR(VLOOKUP(Tabela2[[#This Row],[Name]],SocaValley!$C$17:$M$39,8,FALSE),"0")</f>
        <v>434.73895582329317</v>
      </c>
      <c r="R40" s="96">
        <f>IFERROR(VLOOKUP(Tabela2[[#This Row],[Name]],SocaValley!$C$17:$M$39,11,FALSE),"0")</f>
        <v>443</v>
      </c>
      <c r="S40" s="96">
        <f>IFERROR(VLOOKUP(Tabela2[[#This Row],[Name]],SocaValley!$C$17:$M$39,11,FALSE),"0")</f>
        <v>443</v>
      </c>
      <c r="T40" s="8">
        <f>SUM(E40:S40)</f>
        <v>1320.7389558232931</v>
      </c>
      <c r="U40" s="8">
        <f>IFERROR(SUM(SMALL(Tabela2[[#This Row],[T 1]:[T 15]],{1;2;3;4})),"0")</f>
        <v>0</v>
      </c>
      <c r="V40" s="11">
        <f>T40-U40</f>
        <v>1320.7389558232931</v>
      </c>
    </row>
    <row r="41" spans="2:22" x14ac:dyDescent="0.25">
      <c r="B41" s="14">
        <v>39</v>
      </c>
      <c r="C41" s="15" t="s">
        <v>60</v>
      </c>
      <c r="D41" s="15" t="s">
        <v>61</v>
      </c>
      <c r="E41" s="96">
        <f>IFERROR(VLOOKUP(Tabela2[[#This Row],[Name]],PWC!$C$18:$N$55,7,FALSE),"0")</f>
        <v>277.77777777777777</v>
      </c>
      <c r="F41" s="96">
        <f>IFERROR(VLOOKUP(Tabela2[[#This Row],[Name]],PWC!$C$18:$N$55,9,FALSE),"0")</f>
        <v>72.100313479623821</v>
      </c>
      <c r="G41" s="96">
        <f>IFERROR(VLOOKUP(Tabela2[[#This Row],[Name]],PWC!$C$18:$N$55,11,FALSE),"0")</f>
        <v>590.77231695085254</v>
      </c>
      <c r="H41" s="96" t="str">
        <f>IFERROR(VLOOKUP(Tabela2[[#This Row],[Name]],ParaStajerka!$C$16:$J$25,7,FALSE),"0")</f>
        <v>0</v>
      </c>
      <c r="I41" s="96">
        <v>0</v>
      </c>
      <c r="J41" s="96">
        <v>0</v>
      </c>
      <c r="K41" s="96">
        <v>0</v>
      </c>
      <c r="L41" s="96">
        <v>0</v>
      </c>
      <c r="M41" s="96" t="str">
        <f>IFERROR(VLOOKUP(Tabela2[[#This Row],[Name]],Ratitovec!$C$18:$N$43,9,FALSE),"0")</f>
        <v>0</v>
      </c>
      <c r="N41" s="96" t="str">
        <f>IFERROR(VLOOKUP(Tabela2[[#This Row],[Name]],Ratitovec!$C$18:$N$43,11,FALSE),"0")</f>
        <v>0</v>
      </c>
      <c r="O41" s="96">
        <f>IFERROR(VLOOKUP(Tabela2[[#This Row],[Name]],'DP2014'!$C$19:$I$50,7,FALSE),"0")</f>
        <v>370.48192771084337</v>
      </c>
      <c r="P41" s="96" t="str">
        <f>IFERROR(VLOOKUP(Tabela2[[#This Row],[Name]],SocaValley!$C$17:$M$39,6,FALSE),"0")</f>
        <v>0</v>
      </c>
      <c r="Q41" s="96" t="str">
        <f>IFERROR(VLOOKUP(Tabela2[[#This Row],[Name]],SocaValley!$C$17:$M$39,8,FALSE),"0")</f>
        <v>0</v>
      </c>
      <c r="R41" s="96" t="str">
        <f>IFERROR(VLOOKUP(Tabela2[[#This Row],[Name]],SocaValley!$C$17:$M$39,11,FALSE),"0")</f>
        <v>0</v>
      </c>
      <c r="S41" s="96" t="str">
        <f>IFERROR(VLOOKUP(Tabela2[[#This Row],[Name]],SocaValley!$C$17:$M$39,11,FALSE),"0")</f>
        <v>0</v>
      </c>
      <c r="T41" s="8">
        <f>SUM(E41:S41)</f>
        <v>1311.1323359190974</v>
      </c>
      <c r="U41" s="8">
        <f>IFERROR(SUM(SMALL(Tabela2[[#This Row],[T 1]:[T 15]],{1;2;3;4})),"0")</f>
        <v>0</v>
      </c>
      <c r="V41" s="11">
        <f>T41-U41</f>
        <v>1311.1323359190974</v>
      </c>
    </row>
    <row r="42" spans="2:22" x14ac:dyDescent="0.25">
      <c r="B42" s="14">
        <v>40</v>
      </c>
      <c r="C42" s="15" t="s">
        <v>238</v>
      </c>
      <c r="D42" s="15" t="s">
        <v>237</v>
      </c>
      <c r="E42" s="96" t="str">
        <f>IFERROR(VLOOKUP(Tabela2[[#This Row],[Name]],PWC!$C$18:$N$55,7,FALSE),"0")</f>
        <v>0</v>
      </c>
      <c r="F42" s="96" t="str">
        <f>IFERROR(VLOOKUP(Tabela2[[#This Row],[Name]],PWC!$C$18:$N$55,9,FALSE),"0")</f>
        <v>0</v>
      </c>
      <c r="G42" s="96" t="str">
        <f>IFERROR(VLOOKUP(Tabela2[[#This Row],[Name]],PWC!$C$18:$N$55,11,FALSE),"0")</f>
        <v>0</v>
      </c>
      <c r="H42" s="96">
        <v>0</v>
      </c>
      <c r="I42" s="96">
        <v>0</v>
      </c>
      <c r="J42" s="96">
        <v>0</v>
      </c>
      <c r="K42" s="96">
        <v>0</v>
      </c>
      <c r="L42" s="96">
        <f>IFERROR(VLOOKUP(Tabela2[[#This Row],[Name]],Ratitovec!$C$18:$N$43,7,FALSE),"0")</f>
        <v>74.226804123711347</v>
      </c>
      <c r="M42" s="96">
        <f>IFERROR(VLOOKUP(Tabela2[[#This Row],[Name]],Ratitovec!$C$18:$N$43,9,FALSE),"0")</f>
        <v>240</v>
      </c>
      <c r="N42" s="96">
        <f>IFERROR(VLOOKUP(Tabela2[[#This Row],[Name]],Ratitovec!$C$18:$N$43,11,FALSE),"0")</f>
        <v>106.63983903420524</v>
      </c>
      <c r="O42" s="96" t="str">
        <f>IFERROR(VLOOKUP(Tabela2[[#This Row],[Name]],'DP2014'!$C$19:$I$50,7,FALSE),"0")</f>
        <v>0</v>
      </c>
      <c r="P42" s="96">
        <f>IFERROR(VLOOKUP(Tabela2[[#This Row],[Name]],SocaValley!$C$17:$M$39,6,FALSE),"0")</f>
        <v>500</v>
      </c>
      <c r="Q42" s="96">
        <f>IFERROR(VLOOKUP(Tabela2[[#This Row],[Name]],SocaValley!$C$17:$M$39,8,FALSE),"0")</f>
        <v>189.75903614457832</v>
      </c>
      <c r="R42" s="96">
        <f>IFERROR(VLOOKUP(Tabela2[[#This Row],[Name]],SocaValley!$C$17:$M$39,11,FALSE),"0")</f>
        <v>73</v>
      </c>
      <c r="S42" s="96">
        <f>IFERROR(VLOOKUP(Tabela2[[#This Row],[Name]],SocaValley!$C$17:$M$39,11,FALSE),"0")</f>
        <v>73</v>
      </c>
      <c r="T42" s="44">
        <f>SUM(E42:S42)</f>
        <v>1256.625679302495</v>
      </c>
      <c r="U42" s="8">
        <f>IFERROR(SUM(SMALL(Tabela2[[#This Row],[T 1]:[T 15]],{1;2;3;4})),"0")</f>
        <v>0</v>
      </c>
      <c r="V42" s="45">
        <f>T42-U42</f>
        <v>1256.625679302495</v>
      </c>
    </row>
    <row r="43" spans="2:22" x14ac:dyDescent="0.25">
      <c r="B43" s="14">
        <v>41</v>
      </c>
      <c r="C43" s="15" t="s">
        <v>129</v>
      </c>
      <c r="D43" s="15" t="s">
        <v>73</v>
      </c>
      <c r="E43" s="96" t="str">
        <f>IFERROR(VLOOKUP(Tabela2[[#This Row],[Name]],PWC!$C$18:$N$55,7,FALSE),"0")</f>
        <v>0</v>
      </c>
      <c r="F43" s="96" t="str">
        <f>IFERROR(VLOOKUP(Tabela2[[#This Row],[Name]],PWC!$C$18:$N$55,9,FALSE),"0")</f>
        <v>0</v>
      </c>
      <c r="G43" s="96" t="str">
        <f>IFERROR(VLOOKUP(Tabela2[[#This Row],[Name]],PWC!$C$18:$N$55,11,FALSE),"0")</f>
        <v>0</v>
      </c>
      <c r="H43" s="96">
        <v>0</v>
      </c>
      <c r="I43" s="96">
        <v>0</v>
      </c>
      <c r="J43" s="96">
        <v>0</v>
      </c>
      <c r="K43" s="96">
        <v>0</v>
      </c>
      <c r="L43" s="96">
        <f>IFERROR(VLOOKUP(Tabela2[[#This Row],[Name]],Ratitovec!$C$18:$N$43,7,FALSE),"0")</f>
        <v>74.226804123711347</v>
      </c>
      <c r="M43" s="96">
        <f>IFERROR(VLOOKUP(Tabela2[[#This Row],[Name]],Ratitovec!$C$18:$N$43,9,FALSE),"0")</f>
        <v>60</v>
      </c>
      <c r="N43" s="96">
        <f>IFERROR(VLOOKUP(Tabela2[[#This Row],[Name]],Ratitovec!$C$18:$N$43,11,FALSE),"0")</f>
        <v>0</v>
      </c>
      <c r="O43" s="96" t="str">
        <f>IFERROR(VLOOKUP(Tabela2[[#This Row],[Name]],'DP2014'!$C$19:$I$50,7,FALSE),"0")</f>
        <v>0</v>
      </c>
      <c r="P43" s="96">
        <f>IFERROR(VLOOKUP(Tabela2[[#This Row],[Name]],SocaValley!$C$17:$M$39,6,FALSE),"0")</f>
        <v>500</v>
      </c>
      <c r="Q43" s="96">
        <f>IFERROR(VLOOKUP(Tabela2[[#This Row],[Name]],SocaValley!$C$17:$M$39,8,FALSE),"0")</f>
        <v>130.52208835341366</v>
      </c>
      <c r="R43" s="96">
        <f>IFERROR(VLOOKUP(Tabela2[[#This Row],[Name]],SocaValley!$C$17:$M$39,11,FALSE),"0")</f>
        <v>180</v>
      </c>
      <c r="S43" s="96">
        <f>IFERROR(VLOOKUP(Tabela2[[#This Row],[Name]],SocaValley!$C$17:$M$39,11,FALSE),"0")</f>
        <v>180</v>
      </c>
      <c r="T43" s="8">
        <f>SUM(E43:S43)</f>
        <v>1124.7488924771251</v>
      </c>
      <c r="U43" s="8">
        <f>IFERROR(SUM(SMALL(Tabela2[[#This Row],[T 1]:[T 15]],{1;2;3;4})),"0")</f>
        <v>0</v>
      </c>
      <c r="V43" s="11">
        <f>T43-U43</f>
        <v>1124.7488924771251</v>
      </c>
    </row>
    <row r="44" spans="2:22" x14ac:dyDescent="0.25">
      <c r="B44" s="14">
        <v>42</v>
      </c>
      <c r="C44" s="42" t="s">
        <v>200</v>
      </c>
      <c r="D44" s="15" t="s">
        <v>61</v>
      </c>
      <c r="E44" s="96">
        <f>IFERROR(VLOOKUP(Tabela2[[#This Row],[Name]],PWC!$C$18:$N$55,7,FALSE),"0")</f>
        <v>287.03703703703701</v>
      </c>
      <c r="F44" s="96">
        <f>IFERROR(VLOOKUP(Tabela2[[#This Row],[Name]],PWC!$C$18:$N$55,9,FALSE),"0")</f>
        <v>369.90595611285266</v>
      </c>
      <c r="G44" s="96">
        <f>IFERROR(VLOOKUP(Tabela2[[#This Row],[Name]],PWC!$C$18:$N$55,11,FALSE),"0")</f>
        <v>440.32096288866597</v>
      </c>
      <c r="H44" s="96" t="str">
        <f>IFERROR(VLOOKUP(Tabela2[[#This Row],[Name]],ParaStajerka!$C$16:$J$25,7,FALSE),"0")</f>
        <v>0</v>
      </c>
      <c r="I44" s="96" t="str">
        <f>IFERROR(VLOOKUP(Tabela2[[#This Row],[Name]],Adrenalin!$C$18:$M$41,7,FALSE),"0")</f>
        <v>0</v>
      </c>
      <c r="J44" s="96" t="str">
        <f>IFERROR(VLOOKUP(Tabela2[[#This Row],[Name]],Adrenalin!$C$18:$M$41,9,FALSE),"0")</f>
        <v>0</v>
      </c>
      <c r="K44" s="96" t="str">
        <f>IFERROR(VLOOKUP(Tabela2[[#This Row],[Name]],Adrenalin!$C$18:$M$41,11,FALSE),"0")</f>
        <v>0</v>
      </c>
      <c r="L44" s="96" t="str">
        <f>IFERROR(VLOOKUP(Tabela2[[#This Row],[Name]],Ratitovec!$C$18:$N$43,7,FALSE),"0")</f>
        <v>0</v>
      </c>
      <c r="M44" s="96" t="str">
        <f>IFERROR(VLOOKUP(Tabela2[[#This Row],[Name]],Ratitovec!$C$18:$N$43,9,FALSE),"0")</f>
        <v>0</v>
      </c>
      <c r="N44" s="96" t="str">
        <f>IFERROR(VLOOKUP(Tabela2[[#This Row],[Name]],Ratitovec!$C$18:$N$43,11,FALSE),"0")</f>
        <v>0</v>
      </c>
      <c r="O44" s="96" t="str">
        <f>IFERROR(VLOOKUP(Tabela2[[#This Row],[Name]],'DP2014'!$C$19:$I$50,7,FALSE),"0")</f>
        <v>0</v>
      </c>
      <c r="P44" s="96" t="str">
        <f>IFERROR(VLOOKUP(Tabela2[[#This Row],[Name]],SocaValley!$C$17:$M$39,6,FALSE),"0")</f>
        <v>0</v>
      </c>
      <c r="Q44" s="96" t="str">
        <f>IFERROR(VLOOKUP(Tabela2[[#This Row],[Name]],SocaValley!$C$17:$M$39,8,FALSE),"0")</f>
        <v>0</v>
      </c>
      <c r="R44" s="96" t="str">
        <f>IFERROR(VLOOKUP(Tabela2[[#This Row],[Name]],SocaValley!$C$17:$M$39,11,FALSE),"0")</f>
        <v>0</v>
      </c>
      <c r="S44" s="96" t="str">
        <f>IFERROR(VLOOKUP(Tabela2[[#This Row],[Name]],SocaValley!$C$17:$M$39,11,FALSE),"0")</f>
        <v>0</v>
      </c>
      <c r="T44" s="44">
        <f>SUM(E44:S44)</f>
        <v>1097.2639560385555</v>
      </c>
      <c r="U44" s="8" t="str">
        <f>IFERROR(SUM(SMALL(Tabela2[[#This Row],[T 1]:[T 15]],{1;2;3;4})),"0")</f>
        <v>0</v>
      </c>
      <c r="V44" s="45">
        <f>T44-U44</f>
        <v>1097.2639560385555</v>
      </c>
    </row>
    <row r="45" spans="2:22" x14ac:dyDescent="0.25">
      <c r="B45" s="14">
        <v>43</v>
      </c>
      <c r="C45" s="15" t="s">
        <v>84</v>
      </c>
      <c r="D45" s="15" t="s">
        <v>206</v>
      </c>
      <c r="E45" s="96">
        <f>IFERROR(VLOOKUP(Tabela2[[#This Row],[Name]],PWC!$C$18:$N$55,7,FALSE),"0")</f>
        <v>277.77777777777777</v>
      </c>
      <c r="F45" s="96">
        <f>IFERROR(VLOOKUP(Tabela2[[#This Row],[Name]],PWC!$C$18:$N$55,9,FALSE),"0")</f>
        <v>290.49111807732498</v>
      </c>
      <c r="G45" s="96">
        <f>IFERROR(VLOOKUP(Tabela2[[#This Row],[Name]],PWC!$C$18:$N$55,11,FALSE),"0")</f>
        <v>430.29087261785355</v>
      </c>
      <c r="H45" s="96" t="str">
        <f>IFERROR(VLOOKUP(Tabela2[[#This Row],[Name]],ParaStajerka!$C$16:$J$25,7,FALSE),"0")</f>
        <v>0</v>
      </c>
      <c r="I45" s="96" t="str">
        <f>IFERROR(VLOOKUP(Tabela2[[#This Row],[Name]],Adrenalin!$C$18:$M$41,7,FALSE),"0")</f>
        <v>0</v>
      </c>
      <c r="J45" s="96" t="str">
        <f>IFERROR(VLOOKUP(Tabela2[[#This Row],[Name]],Adrenalin!$C$18:$M$41,9,FALSE),"0")</f>
        <v>0</v>
      </c>
      <c r="K45" s="96" t="str">
        <f>IFERROR(VLOOKUP(Tabela2[[#This Row],[Name]],Adrenalin!$C$18:$M$41,11,FALSE),"0")</f>
        <v>0</v>
      </c>
      <c r="L45" s="96" t="str">
        <f>IFERROR(VLOOKUP(Tabela2[[#This Row],[Name]],Ratitovec!$C$18:$N$43,7,FALSE),"0")</f>
        <v>0</v>
      </c>
      <c r="M45" s="96" t="str">
        <f>IFERROR(VLOOKUP(Tabela2[[#This Row],[Name]],Ratitovec!$C$18:$N$43,9,FALSE),"0")</f>
        <v>0</v>
      </c>
      <c r="N45" s="96" t="str">
        <f>IFERROR(VLOOKUP(Tabela2[[#This Row],[Name]],Ratitovec!$C$18:$N$43,11,FALSE),"0")</f>
        <v>0</v>
      </c>
      <c r="O45" s="96">
        <f>IFERROR(VLOOKUP(Tabela2[[#This Row],[Name]],'DP2014'!$C$19:$I$50,7,FALSE),"0")</f>
        <v>48.192771084337352</v>
      </c>
      <c r="P45" s="96">
        <v>0</v>
      </c>
      <c r="Q45" s="96">
        <v>0</v>
      </c>
      <c r="R45" s="96">
        <v>0</v>
      </c>
      <c r="S45" s="96">
        <v>0</v>
      </c>
      <c r="T45" s="8">
        <f>SUM(E45:S45)</f>
        <v>1046.7525395572936</v>
      </c>
      <c r="U45" s="8">
        <f>IFERROR(SUM(SMALL(Tabela2[[#This Row],[T 1]:[T 15]],{1;2;3;4})),"0")</f>
        <v>0</v>
      </c>
      <c r="V45" s="11">
        <f>T45-U45</f>
        <v>1046.7525395572936</v>
      </c>
    </row>
    <row r="46" spans="2:22" x14ac:dyDescent="0.25">
      <c r="B46" s="14">
        <v>44</v>
      </c>
      <c r="C46" s="15" t="s">
        <v>55</v>
      </c>
      <c r="D46" s="15" t="s">
        <v>37</v>
      </c>
      <c r="E46" s="96">
        <f>IFERROR(VLOOKUP(Tabela2[[#This Row],[Name]],PWC!$C$18:$N$55,7,FALSE),"0")</f>
        <v>277.77777777777777</v>
      </c>
      <c r="F46" s="96">
        <f>IFERROR(VLOOKUP(Tabela2[[#This Row],[Name]],PWC!$C$18:$N$55,9,FALSE),"0")</f>
        <v>288.40125391849529</v>
      </c>
      <c r="G46" s="96">
        <f>IFERROR(VLOOKUP(Tabela2[[#This Row],[Name]],PWC!$C$18:$N$55,11,FALSE),"0")</f>
        <v>430.29087261785355</v>
      </c>
      <c r="H46" s="96" t="str">
        <f>IFERROR(VLOOKUP(Tabela2[[#This Row],[Name]],ParaStajerka!$C$16:$J$25,7,FALSE),"0")</f>
        <v>0</v>
      </c>
      <c r="I46" s="96" t="str">
        <f>IFERROR(VLOOKUP(Tabela2[[#This Row],[Name]],Adrenalin!$C$18:$M$41,7,FALSE),"0")</f>
        <v>0</v>
      </c>
      <c r="J46" s="96" t="str">
        <f>IFERROR(VLOOKUP(Tabela2[[#This Row],[Name]],Adrenalin!$C$18:$M$41,9,FALSE),"0")</f>
        <v>0</v>
      </c>
      <c r="K46" s="96" t="str">
        <f>IFERROR(VLOOKUP(Tabela2[[#This Row],[Name]],Adrenalin!$C$18:$M$41,11,FALSE),"0")</f>
        <v>0</v>
      </c>
      <c r="L46" s="96" t="str">
        <f>IFERROR(VLOOKUP(Tabela2[[#This Row],[Name]],Ratitovec!$C$18:$N$43,7,FALSE),"0")</f>
        <v>0</v>
      </c>
      <c r="M46" s="96" t="str">
        <f>IFERROR(VLOOKUP(Tabela2[[#This Row],[Name]],Ratitovec!$C$18:$N$43,9,FALSE),"0")</f>
        <v>0</v>
      </c>
      <c r="N46" s="96" t="str">
        <f>IFERROR(VLOOKUP(Tabela2[[#This Row],[Name]],Ratitovec!$C$18:$N$43,11,FALSE),"0")</f>
        <v>0</v>
      </c>
      <c r="O46" s="96" t="str">
        <f>IFERROR(VLOOKUP(Tabela2[[#This Row],[Name]],'DP2014'!$C$19:$I$50,7,FALSE),"0")</f>
        <v>0</v>
      </c>
      <c r="P46" s="96" t="str">
        <f>IFERROR(VLOOKUP(Tabela2[[#This Row],[Name]],SocaValley!$C$17:$M$39,6,FALSE),"0")</f>
        <v>0</v>
      </c>
      <c r="Q46" s="96" t="str">
        <f>IFERROR(VLOOKUP(Tabela2[[#This Row],[Name]],SocaValley!$C$17:$M$39,8,FALSE),"0")</f>
        <v>0</v>
      </c>
      <c r="R46" s="96" t="str">
        <f>IFERROR(VLOOKUP(Tabela2[[#This Row],[Name]],SocaValley!$C$17:$M$39,11,FALSE),"0")</f>
        <v>0</v>
      </c>
      <c r="S46" s="96" t="str">
        <f>IFERROR(VLOOKUP(Tabela2[[#This Row],[Name]],SocaValley!$C$17:$M$39,11,FALSE),"0")</f>
        <v>0</v>
      </c>
      <c r="T46" s="8">
        <f>SUM(E46:S46)</f>
        <v>996.46990431412667</v>
      </c>
      <c r="U46" s="8" t="str">
        <f>IFERROR(SUM(SMALL(Tabela2[[#This Row],[T 1]:[T 15]],{1;2;3;4})),"0")</f>
        <v>0</v>
      </c>
      <c r="V46" s="11">
        <f>T46-U46</f>
        <v>996.46990431412667</v>
      </c>
    </row>
    <row r="47" spans="2:22" x14ac:dyDescent="0.25">
      <c r="B47" s="14">
        <v>45</v>
      </c>
      <c r="C47" s="15" t="s">
        <v>104</v>
      </c>
      <c r="D47" s="15" t="s">
        <v>47</v>
      </c>
      <c r="E47" s="96">
        <f>IFERROR(VLOOKUP(Tabela2[[#This Row],[Name]],PWC!$C$18:$N$55,7,FALSE),"0")</f>
        <v>0</v>
      </c>
      <c r="F47" s="96">
        <f>IFERROR(VLOOKUP(Tabela2[[#This Row],[Name]],PWC!$C$18:$N$55,9,FALSE),"0")</f>
        <v>443.05120167189131</v>
      </c>
      <c r="G47" s="96">
        <f>IFERROR(VLOOKUP(Tabela2[[#This Row],[Name]],PWC!$C$18:$N$55,11,FALSE),"0")</f>
        <v>431.2938816449348</v>
      </c>
      <c r="H47" s="96" t="str">
        <f>IFERROR(VLOOKUP(Tabela2[[#This Row],[Name]],ParaStajerka!$C$16:$J$25,7,FALSE),"0")</f>
        <v>0</v>
      </c>
      <c r="I47" s="96" t="str">
        <f>IFERROR(VLOOKUP(Tabela2[[#This Row],[Name]],Adrenalin!$C$18:$M$41,7,FALSE),"0")</f>
        <v>0</v>
      </c>
      <c r="J47" s="96" t="str">
        <f>IFERROR(VLOOKUP(Tabela2[[#This Row],[Name]],Adrenalin!$C$18:$M$41,9,FALSE),"0")</f>
        <v>0</v>
      </c>
      <c r="K47" s="96">
        <v>0</v>
      </c>
      <c r="L47" s="96">
        <v>0</v>
      </c>
      <c r="M47" s="96">
        <v>0</v>
      </c>
      <c r="N47" s="96">
        <v>0</v>
      </c>
      <c r="O47" s="96">
        <f>IFERROR(VLOOKUP(Tabela2[[#This Row],[Name]],'DP2014'!$C$19:$I$50,7,FALSE),"0")</f>
        <v>113.45381526104417</v>
      </c>
      <c r="P47" s="96" t="str">
        <f>IFERROR(VLOOKUP(Tabela2[[#This Row],[Name]],SocaValley!$C$17:$M$39,6,FALSE),"0")</f>
        <v>0</v>
      </c>
      <c r="Q47" s="96" t="str">
        <f>IFERROR(VLOOKUP(Tabela2[[#This Row],[Name]],SocaValley!$C$17:$M$39,8,FALSE),"0")</f>
        <v>0</v>
      </c>
      <c r="R47" s="96" t="str">
        <f>IFERROR(VLOOKUP(Tabela2[[#This Row],[Name]],SocaValley!$C$17:$M$39,11,FALSE),"0")</f>
        <v>0</v>
      </c>
      <c r="S47" s="96" t="str">
        <f>IFERROR(VLOOKUP(Tabela2[[#This Row],[Name]],SocaValley!$C$17:$M$39,11,FALSE),"0")</f>
        <v>0</v>
      </c>
      <c r="T47" s="8">
        <f>SUM(E47:S47)</f>
        <v>987.7988985778702</v>
      </c>
      <c r="U47" s="8">
        <f>IFERROR(SUM(SMALL(Tabela2[[#This Row],[T 1]:[T 15]],{1;2;3;4})),"0")</f>
        <v>0</v>
      </c>
      <c r="V47" s="11">
        <f>T47-U47</f>
        <v>987.7988985778702</v>
      </c>
    </row>
    <row r="48" spans="2:22" x14ac:dyDescent="0.25">
      <c r="B48" s="14">
        <v>46</v>
      </c>
      <c r="C48" s="15" t="s">
        <v>62</v>
      </c>
      <c r="D48" s="15" t="s">
        <v>271</v>
      </c>
      <c r="E48" s="96">
        <f>IFERROR(VLOOKUP(Tabela2[[#This Row],[Name]],PWC!$C$18:$N$55,7,FALSE),"0")</f>
        <v>0</v>
      </c>
      <c r="F48" s="96">
        <f>IFERROR(VLOOKUP(Tabela2[[#This Row],[Name]],PWC!$C$18:$N$55,9,FALSE),"0")</f>
        <v>469.17450365726228</v>
      </c>
      <c r="G48" s="96">
        <f>IFERROR(VLOOKUP(Tabela2[[#This Row],[Name]],PWC!$C$18:$N$55,11,FALSE),"0")</f>
        <v>518.55566700100303</v>
      </c>
      <c r="H48" s="96" t="str">
        <f>IFERROR(VLOOKUP(Tabela2[[#This Row],[Name]],ParaStajerka!$C$16:$J$25,7,FALSE),"0")</f>
        <v>0</v>
      </c>
      <c r="I48" s="96" t="str">
        <f>IFERROR(VLOOKUP(Tabela2[[#This Row],[Name]],Adrenalin!$C$18:$M$41,7,FALSE),"0")</f>
        <v>0</v>
      </c>
      <c r="J48" s="96" t="str">
        <f>IFERROR(VLOOKUP(Tabela2[[#This Row],[Name]],Adrenalin!$C$18:$M$41,9,FALSE),"0")</f>
        <v>0</v>
      </c>
      <c r="K48" s="96" t="str">
        <f>IFERROR(VLOOKUP(Tabela2[[#This Row],[Name]],Adrenalin!$C$18:$M$41,11,FALSE),"0")</f>
        <v>0</v>
      </c>
      <c r="L48" s="96" t="str">
        <f>IFERROR(VLOOKUP(Tabela2[[#This Row],[Name]],Ratitovec!$C$18:$N$43,7,FALSE),"0")</f>
        <v>0</v>
      </c>
      <c r="M48" s="96" t="str">
        <f>IFERROR(VLOOKUP(Tabela2[[#This Row],[Name]],Ratitovec!$C$18:$N$43,9,FALSE),"0")</f>
        <v>0</v>
      </c>
      <c r="N48" s="96" t="str">
        <f>IFERROR(VLOOKUP(Tabela2[[#This Row],[Name]],Ratitovec!$C$18:$N$43,11,FALSE),"0")</f>
        <v>0</v>
      </c>
      <c r="O48" s="96" t="str">
        <f>IFERROR(VLOOKUP(Tabela2[[#This Row],[Name]],'DP2014'!$C$19:$I$50,7,FALSE),"0")</f>
        <v>0</v>
      </c>
      <c r="P48" s="96" t="str">
        <f>IFERROR(VLOOKUP(Tabela2[[#This Row],[Name]],SocaValley!$C$17:$M$39,6,FALSE),"0")</f>
        <v>0</v>
      </c>
      <c r="Q48" s="96" t="str">
        <f>IFERROR(VLOOKUP(Tabela2[[#This Row],[Name]],SocaValley!$C$17:$M$39,8,FALSE),"0")</f>
        <v>0</v>
      </c>
      <c r="R48" s="96" t="str">
        <f>IFERROR(VLOOKUP(Tabela2[[#This Row],[Name]],SocaValley!$C$17:$M$39,11,FALSE),"0")</f>
        <v>0</v>
      </c>
      <c r="S48" s="96" t="str">
        <f>IFERROR(VLOOKUP(Tabela2[[#This Row],[Name]],SocaValley!$C$17:$M$39,11,FALSE),"0")</f>
        <v>0</v>
      </c>
      <c r="T48" s="8">
        <f>SUM(E48:S48)</f>
        <v>987.73017065826525</v>
      </c>
      <c r="U48" s="8" t="str">
        <f>IFERROR(SUM(SMALL(Tabela2[[#This Row],[T 1]:[T 15]],{1;2;3;4})),"0")</f>
        <v>0</v>
      </c>
      <c r="V48" s="11">
        <f>T48-U48</f>
        <v>987.73017065826525</v>
      </c>
    </row>
    <row r="49" spans="2:22" x14ac:dyDescent="0.25">
      <c r="B49" s="14">
        <v>47</v>
      </c>
      <c r="C49" s="15" t="s">
        <v>85</v>
      </c>
      <c r="D49" s="15" t="s">
        <v>119</v>
      </c>
      <c r="E49" s="96">
        <f>IFERROR(VLOOKUP(Tabela2[[#This Row],[Name]],PWC!$C$18:$N$55,7,FALSE),"0")</f>
        <v>277.77777777777777</v>
      </c>
      <c r="F49" s="96">
        <f>IFERROR(VLOOKUP(Tabela2[[#This Row],[Name]],PWC!$C$18:$N$55,9,FALSE),"0")</f>
        <v>451.41065830721004</v>
      </c>
      <c r="G49" s="96">
        <f>IFERROR(VLOOKUP(Tabela2[[#This Row],[Name]],PWC!$C$18:$N$55,11,FALSE),"0")</f>
        <v>125.37612838515547</v>
      </c>
      <c r="H49" s="96" t="str">
        <f>IFERROR(VLOOKUP(Tabela2[[#This Row],[Name]],ParaStajerka!$C$16:$J$25,7,FALSE),"0")</f>
        <v>0</v>
      </c>
      <c r="I49" s="96" t="str">
        <f>IFERROR(VLOOKUP(Tabela2[[#This Row],[Name]],Adrenalin!$C$18:$M$41,7,FALSE),"0")</f>
        <v>0</v>
      </c>
      <c r="J49" s="96" t="str">
        <f>IFERROR(VLOOKUP(Tabela2[[#This Row],[Name]],Adrenalin!$C$18:$M$41,9,FALSE),"0")</f>
        <v>0</v>
      </c>
      <c r="K49" s="96" t="str">
        <f>IFERROR(VLOOKUP(Tabela2[[#This Row],[Name]],Adrenalin!$C$18:$M$41,11,FALSE),"0")</f>
        <v>0</v>
      </c>
      <c r="L49" s="96" t="str">
        <f>IFERROR(VLOOKUP(Tabela2[[#This Row],[Name]],Ratitovec!$C$18:$N$43,7,FALSE),"0")</f>
        <v>0</v>
      </c>
      <c r="M49" s="96" t="str">
        <f>IFERROR(VLOOKUP(Tabela2[[#This Row],[Name]],Ratitovec!$C$18:$N$43,9,FALSE),"0")</f>
        <v>0</v>
      </c>
      <c r="N49" s="96" t="str">
        <f>IFERROR(VLOOKUP(Tabela2[[#This Row],[Name]],Ratitovec!$C$18:$N$43,11,FALSE),"0")</f>
        <v>0</v>
      </c>
      <c r="O49" s="96" t="str">
        <f>IFERROR(VLOOKUP(Tabela2[[#This Row],[Name]],'DP2014'!$C$19:$I$50,7,FALSE),"0")</f>
        <v>0</v>
      </c>
      <c r="P49" s="96" t="str">
        <f>IFERROR(VLOOKUP(Tabela2[[#This Row],[Name]],SocaValley!$C$17:$M$39,6,FALSE),"0")</f>
        <v>0</v>
      </c>
      <c r="Q49" s="96" t="str">
        <f>IFERROR(VLOOKUP(Tabela2[[#This Row],[Name]],SocaValley!$C$17:$M$39,8,FALSE),"0")</f>
        <v>0</v>
      </c>
      <c r="R49" s="96" t="str">
        <f>IFERROR(VLOOKUP(Tabela2[[#This Row],[Name]],SocaValley!$C$17:$M$39,11,FALSE),"0")</f>
        <v>0</v>
      </c>
      <c r="S49" s="96" t="str">
        <f>IFERROR(VLOOKUP(Tabela2[[#This Row],[Name]],SocaValley!$C$17:$M$39,11,FALSE),"0")</f>
        <v>0</v>
      </c>
      <c r="T49" s="8">
        <f>SUM(E49:S49)</f>
        <v>854.5645644701433</v>
      </c>
      <c r="U49" s="8" t="str">
        <f>IFERROR(SUM(SMALL(Tabela2[[#This Row],[T 1]:[T 15]],{1;2;3;4})),"0")</f>
        <v>0</v>
      </c>
      <c r="V49" s="11">
        <f>T49-U49</f>
        <v>854.5645644701433</v>
      </c>
    </row>
    <row r="50" spans="2:22" x14ac:dyDescent="0.25">
      <c r="B50" s="14">
        <v>48</v>
      </c>
      <c r="C50" s="15" t="s">
        <v>308</v>
      </c>
      <c r="D50" s="15" t="s">
        <v>128</v>
      </c>
      <c r="E50" s="97" t="str">
        <f>IFERROR(VLOOKUP(Tabela2[[#This Row],[Name]],PWC!$C$18:$N$55,7,FALSE),"0")</f>
        <v>0</v>
      </c>
      <c r="F50" s="97" t="str">
        <f>IFERROR(VLOOKUP(Tabela2[[#This Row],[Name]],PWC!$C$18:$N$55,9,FALSE),"0")</f>
        <v>0</v>
      </c>
      <c r="G50" s="97" t="str">
        <f>IFERROR(VLOOKUP(Tabela2[[#This Row],[Name]],PWC!$C$18:$N$55,11,FALSE),"0")</f>
        <v>0</v>
      </c>
      <c r="H50" s="97">
        <f>IFERROR(VLOOKUP(Tabela2[[#This Row],[Name]],ParaStajerka!$C$16:$J$25,7,FALSE),"0")</f>
        <v>717.47211895910777</v>
      </c>
      <c r="I50" s="97" t="str">
        <f>IFERROR(VLOOKUP(Tabela2[[#This Row],[Name]],Adrenalin!$C$18:$M$41,7,FALSE),"0")</f>
        <v>0</v>
      </c>
      <c r="J50" s="97" t="str">
        <f>IFERROR(VLOOKUP(Tabela2[[#This Row],[Name]],Adrenalin!$C$18:$M$41,9,FALSE),"0")</f>
        <v>0</v>
      </c>
      <c r="K50" s="97" t="str">
        <f>IFERROR(VLOOKUP(Tabela2[[#This Row],[Name]],Adrenalin!$C$18:$M$41,11,FALSE),"0")</f>
        <v>0</v>
      </c>
      <c r="L50" s="97" t="str">
        <f>IFERROR(VLOOKUP(Tabela2[[#This Row],[Name]],Ratitovec!$C$18:$N$43,7,FALSE),"0")</f>
        <v>0</v>
      </c>
      <c r="M50" s="97" t="str">
        <f>IFERROR(VLOOKUP(Tabela2[[#This Row],[Name]],Ratitovec!$C$18:$N$43,9,FALSE),"0")</f>
        <v>0</v>
      </c>
      <c r="N50" s="97" t="str">
        <f>IFERROR(VLOOKUP(Tabela2[[#This Row],[Name]],Ratitovec!$C$18:$N$43,11,FALSE),"0")</f>
        <v>0</v>
      </c>
      <c r="O50" s="96" t="str">
        <f>IFERROR(VLOOKUP(Tabela2[[#This Row],[Name]],'DP2014'!$C$19:$I$50,7,FALSE),"0")</f>
        <v>0</v>
      </c>
      <c r="P50" s="96" t="str">
        <f>IFERROR(VLOOKUP(Tabela2[[#This Row],[Name]],SocaValley!$C$17:$M$39,6,FALSE),"0")</f>
        <v>0</v>
      </c>
      <c r="Q50" s="96" t="str">
        <f>IFERROR(VLOOKUP(Tabela2[[#This Row],[Name]],SocaValley!$C$17:$M$39,8,FALSE),"0")</f>
        <v>0</v>
      </c>
      <c r="R50" s="97" t="str">
        <f>IFERROR(VLOOKUP(Tabela2[[#This Row],[Name]],SocaValley!$C$17:$M$39,11,FALSE),"0")</f>
        <v>0</v>
      </c>
      <c r="S50" s="97" t="str">
        <f>IFERROR(VLOOKUP(Tabela2[[#This Row],[Name]],SocaValley!$C$17:$M$39,11,FALSE),"0")</f>
        <v>0</v>
      </c>
      <c r="T50" s="16">
        <f>SUM(E50:S50)</f>
        <v>717.47211895910777</v>
      </c>
      <c r="U50" s="8" t="str">
        <f>IFERROR(SUM(SMALL(Tabela2[[#This Row],[T 1]:[T 15]],{1;2;3;4})),"0")</f>
        <v>0</v>
      </c>
      <c r="V50" s="94">
        <f>T50-U50</f>
        <v>717.47211895910777</v>
      </c>
    </row>
    <row r="51" spans="2:22" x14ac:dyDescent="0.25">
      <c r="B51" s="14">
        <v>49</v>
      </c>
      <c r="C51" s="15" t="s">
        <v>116</v>
      </c>
      <c r="D51" s="15" t="s">
        <v>117</v>
      </c>
      <c r="E51" s="96" t="str">
        <f>IFERROR(VLOOKUP(Tabela2[[#This Row],[Name]],PWC!$C$18:$N$55,7,FALSE),"0")</f>
        <v>0</v>
      </c>
      <c r="F51" s="96" t="str">
        <f>IFERROR(VLOOKUP(Tabela2[[#This Row],[Name]],PWC!$C$18:$N$55,9,FALSE),"0")</f>
        <v>0</v>
      </c>
      <c r="G51" s="96" t="str">
        <f>IFERROR(VLOOKUP(Tabela2[[#This Row],[Name]],PWC!$C$18:$N$55,11,FALSE),"0")</f>
        <v>0</v>
      </c>
      <c r="H51" s="96" t="str">
        <f>IFERROR(VLOOKUP(Tabela2[[#This Row],[Name]],ParaStajerka!$C$16:$J$25,7,FALSE),"0")</f>
        <v>0</v>
      </c>
      <c r="I51" s="96">
        <f>IFERROR(VLOOKUP(Tabela2[[#This Row],[Name]],Adrenalin!$C$18:$M$41,7,FALSE),"0")</f>
        <v>100.6036217303823</v>
      </c>
      <c r="J51" s="96">
        <f>IFERROR(VLOOKUP(Tabela2[[#This Row],[Name]],Adrenalin!$C$18:$M$41,9,FALSE),"0")</f>
        <v>389.93710691823901</v>
      </c>
      <c r="K51" s="96">
        <f>IFERROR(VLOOKUP(Tabela2[[#This Row],[Name]],Adrenalin!$C$18:$M$41,11,FALSE),"0")</f>
        <v>143.57937310414559</v>
      </c>
      <c r="L51" s="96" t="str">
        <f>IFERROR(VLOOKUP(Tabela2[[#This Row],[Name]],Ratitovec!$C$18:$N$43,7,FALSE),"0")</f>
        <v>0</v>
      </c>
      <c r="M51" s="96" t="str">
        <f>IFERROR(VLOOKUP(Tabela2[[#This Row],[Name]],Ratitovec!$C$18:$N$43,9,FALSE),"0")</f>
        <v>0</v>
      </c>
      <c r="N51" s="96" t="str">
        <f>IFERROR(VLOOKUP(Tabela2[[#This Row],[Name]],Ratitovec!$C$18:$N$43,11,FALSE),"0")</f>
        <v>0</v>
      </c>
      <c r="O51" s="96" t="str">
        <f>IFERROR(VLOOKUP(Tabela2[[#This Row],[Name]],'DP2014'!$C$19:$I$50,7,FALSE),"0")</f>
        <v>0</v>
      </c>
      <c r="P51" s="96" t="str">
        <f>IFERROR(VLOOKUP(Tabela2[[#This Row],[Name]],SocaValley!$C$17:$M$39,6,FALSE),"0")</f>
        <v>0</v>
      </c>
      <c r="Q51" s="96" t="str">
        <f>IFERROR(VLOOKUP(Tabela2[[#This Row],[Name]],SocaValley!$C$17:$M$39,8,FALSE),"0")</f>
        <v>0</v>
      </c>
      <c r="R51" s="96" t="str">
        <f>IFERROR(VLOOKUP(Tabela2[[#This Row],[Name]],SocaValley!$C$17:$M$39,11,FALSE),"0")</f>
        <v>0</v>
      </c>
      <c r="S51" s="96" t="str">
        <f>IFERROR(VLOOKUP(Tabela2[[#This Row],[Name]],SocaValley!$C$17:$M$39,11,FALSE),"0")</f>
        <v>0</v>
      </c>
      <c r="T51" s="8">
        <f>SUM(E51:S51)</f>
        <v>634.12010175276691</v>
      </c>
      <c r="U51" s="8" t="str">
        <f>IFERROR(SUM(SMALL(Tabela2[[#This Row],[T 1]:[T 15]],{1;2;3;4})),"0")</f>
        <v>0</v>
      </c>
      <c r="V51" s="11">
        <f>T51-U51</f>
        <v>634.12010175276691</v>
      </c>
    </row>
    <row r="52" spans="2:22" x14ac:dyDescent="0.25">
      <c r="B52" s="14">
        <v>50</v>
      </c>
      <c r="C52" s="95" t="s">
        <v>289</v>
      </c>
      <c r="D52" s="15" t="s">
        <v>33</v>
      </c>
      <c r="E52" s="97">
        <f>IFERROR(VLOOKUP(Tabela2[[#This Row],[Name]],PWC!$C$18:$N$55,7,FALSE),"0")</f>
        <v>277.77777777777777</v>
      </c>
      <c r="F52" s="97">
        <f>IFERROR(VLOOKUP(Tabela2[[#This Row],[Name]],PWC!$C$18:$N$55,9,FALSE),"0")</f>
        <v>197.49216300940438</v>
      </c>
      <c r="G52" s="97">
        <f>IFERROR(VLOOKUP(Tabela2[[#This Row],[Name]],PWC!$C$18:$N$55,11,FALSE),"0")</f>
        <v>125.37612838515547</v>
      </c>
      <c r="H52" s="97" t="str">
        <f>IFERROR(VLOOKUP(Tabela2[[#This Row],[Name]],ParaStajerka!$C$16:$J$25,7,FALSE),"0")</f>
        <v>0</v>
      </c>
      <c r="I52" s="97" t="str">
        <f>IFERROR(VLOOKUP(Tabela2[[#This Row],[Name]],Adrenalin!$C$18:$M$41,7,FALSE),"0")</f>
        <v>0</v>
      </c>
      <c r="J52" s="97" t="str">
        <f>IFERROR(VLOOKUP(Tabela2[[#This Row],[Name]],Adrenalin!$C$18:$M$41,9,FALSE),"0")</f>
        <v>0</v>
      </c>
      <c r="K52" s="97" t="str">
        <f>IFERROR(VLOOKUP(Tabela2[[#This Row],[Name]],Adrenalin!$C$18:$M$41,11,FALSE),"0")</f>
        <v>0</v>
      </c>
      <c r="L52" s="97" t="str">
        <f>IFERROR(VLOOKUP(Tabela2[[#This Row],[Name]],Ratitovec!$C$18:$N$43,7,FALSE),"0")</f>
        <v>0</v>
      </c>
      <c r="M52" s="97" t="str">
        <f>IFERROR(VLOOKUP(Tabela2[[#This Row],[Name]],Ratitovec!$C$18:$N$43,9,FALSE),"0")</f>
        <v>0</v>
      </c>
      <c r="N52" s="97" t="str">
        <f>IFERROR(VLOOKUP(Tabela2[[#This Row],[Name]],Ratitovec!$C$18:$N$43,11,FALSE),"0")</f>
        <v>0</v>
      </c>
      <c r="O52" s="96" t="str">
        <f>IFERROR(VLOOKUP(Tabela2[[#This Row],[Name]],'DP2014'!$C$19:$I$50,7,FALSE),"0")</f>
        <v>0</v>
      </c>
      <c r="P52" s="96" t="str">
        <f>IFERROR(VLOOKUP(Tabela2[[#This Row],[Name]],SocaValley!$C$17:$M$39,6,FALSE),"0")</f>
        <v>0</v>
      </c>
      <c r="Q52" s="96" t="str">
        <f>IFERROR(VLOOKUP(Tabela2[[#This Row],[Name]],SocaValley!$C$17:$M$39,8,FALSE),"0")</f>
        <v>0</v>
      </c>
      <c r="R52" s="97" t="str">
        <f>IFERROR(VLOOKUP(Tabela2[[#This Row],[Name]],SocaValley!$C$17:$M$39,11,FALSE),"0")</f>
        <v>0</v>
      </c>
      <c r="S52" s="97" t="str">
        <f>IFERROR(VLOOKUP(Tabela2[[#This Row],[Name]],SocaValley!$C$17:$M$39,11,FALSE),"0")</f>
        <v>0</v>
      </c>
      <c r="T52" s="16">
        <f>SUM(E52:S52)</f>
        <v>600.64606917233755</v>
      </c>
      <c r="U52" s="8" t="str">
        <f>IFERROR(SUM(SMALL(Tabela2[[#This Row],[T 1]:[T 15]],{1;2;3;4})),"0")</f>
        <v>0</v>
      </c>
      <c r="V52" s="94">
        <f>T52-U52</f>
        <v>600.64606917233755</v>
      </c>
    </row>
    <row r="53" spans="2:22" x14ac:dyDescent="0.25">
      <c r="B53" s="14">
        <v>51</v>
      </c>
      <c r="C53" s="15" t="s">
        <v>126</v>
      </c>
      <c r="D53" s="15" t="s">
        <v>73</v>
      </c>
      <c r="E53" s="96" t="str">
        <f>IFERROR(VLOOKUP(Tabela2[[#This Row],[Name]],PWC!$C$18:$N$55,7,FALSE),"0")</f>
        <v>0</v>
      </c>
      <c r="F53" s="96" t="str">
        <f>IFERROR(VLOOKUP(Tabela2[[#This Row],[Name]],PWC!$C$18:$N$55,9,FALSE),"0")</f>
        <v>0</v>
      </c>
      <c r="G53" s="96" t="str">
        <f>IFERROR(VLOOKUP(Tabela2[[#This Row],[Name]],PWC!$C$18:$N$55,11,FALSE),"0")</f>
        <v>0</v>
      </c>
      <c r="H53" s="96" t="str">
        <f>IFERROR(VLOOKUP(Tabela2[[#This Row],[Name]],ParaStajerka!$C$16:$J$25,7,FALSE),"0")</f>
        <v>0</v>
      </c>
      <c r="I53" s="96" t="str">
        <f>IFERROR(VLOOKUP(Tabela2[[#This Row],[Name]],Adrenalin!$C$18:$M$41,7,FALSE),"0")</f>
        <v>0</v>
      </c>
      <c r="J53" s="96" t="str">
        <f>IFERROR(VLOOKUP(Tabela2[[#This Row],[Name]],Adrenalin!$C$18:$M$41,9,FALSE),"0")</f>
        <v>0</v>
      </c>
      <c r="K53" s="96" t="str">
        <f>IFERROR(VLOOKUP(Tabela2[[#This Row],[Name]],Adrenalin!$C$18:$M$41,11,FALSE),"0")</f>
        <v>0</v>
      </c>
      <c r="L53" s="96">
        <f>IFERROR(VLOOKUP(Tabela2[[#This Row],[Name]],Ratitovec!$C$18:$N$43,7,FALSE),"0")</f>
        <v>74.226804123711347</v>
      </c>
      <c r="M53" s="96">
        <f>IFERROR(VLOOKUP(Tabela2[[#This Row],[Name]],Ratitovec!$C$18:$N$43,9,FALSE),"0")</f>
        <v>295</v>
      </c>
      <c r="N53" s="96">
        <f>IFERROR(VLOOKUP(Tabela2[[#This Row],[Name]],Ratitovec!$C$18:$N$43,11,FALSE),"0")</f>
        <v>104.62776659959759</v>
      </c>
      <c r="O53" s="96" t="str">
        <f>IFERROR(VLOOKUP(Tabela2[[#This Row],[Name]],'DP2014'!$C$19:$I$50,7,FALSE),"0")</f>
        <v>0</v>
      </c>
      <c r="P53" s="96" t="str">
        <f>IFERROR(VLOOKUP(Tabela2[[#This Row],[Name]],SocaValley!$C$17:$M$39,6,FALSE),"0")</f>
        <v>0</v>
      </c>
      <c r="Q53" s="96" t="str">
        <f>IFERROR(VLOOKUP(Tabela2[[#This Row],[Name]],SocaValley!$C$17:$M$39,8,FALSE),"0")</f>
        <v>0</v>
      </c>
      <c r="R53" s="96" t="str">
        <f>IFERROR(VLOOKUP(Tabela2[[#This Row],[Name]],SocaValley!$C$17:$M$39,11,FALSE),"0")</f>
        <v>0</v>
      </c>
      <c r="S53" s="96" t="str">
        <f>IFERROR(VLOOKUP(Tabela2[[#This Row],[Name]],SocaValley!$C$17:$M$39,11,FALSE),"0")</f>
        <v>0</v>
      </c>
      <c r="T53" s="8">
        <f>SUM(E53:S53)</f>
        <v>473.85457072330894</v>
      </c>
      <c r="U53" s="8" t="str">
        <f>IFERROR(SUM(SMALL(Tabela2[[#This Row],[T 1]:[T 15]],{1;2;3;4})),"0")</f>
        <v>0</v>
      </c>
      <c r="V53" s="11">
        <f>T53-U53</f>
        <v>473.85457072330894</v>
      </c>
    </row>
    <row r="54" spans="2:22" x14ac:dyDescent="0.25">
      <c r="B54" s="14">
        <v>52</v>
      </c>
      <c r="C54" s="15" t="s">
        <v>109</v>
      </c>
      <c r="D54" s="15" t="s">
        <v>27</v>
      </c>
      <c r="E54" s="96" t="str">
        <f>IFERROR(VLOOKUP(Tabela2[[#This Row],[Name]],PWC!$C$18:$N$55,7,FALSE),"0")</f>
        <v>0</v>
      </c>
      <c r="F54" s="96" t="str">
        <f>IFERROR(VLOOKUP(Tabela2[[#This Row],[Name]],PWC!$C$18:$N$55,9,FALSE),"0")</f>
        <v>0</v>
      </c>
      <c r="G54" s="96" t="str">
        <f>IFERROR(VLOOKUP(Tabela2[[#This Row],[Name]],PWC!$C$18:$N$55,11,FALSE),"0")</f>
        <v>0</v>
      </c>
      <c r="H54" s="96" t="str">
        <f>IFERROR(VLOOKUP(Tabela2[[#This Row],[Name]],ParaStajerka!$C$16:$J$25,7,FALSE),"0")</f>
        <v>0</v>
      </c>
      <c r="I54" s="96" t="str">
        <f>IFERROR(VLOOKUP(Tabela2[[#This Row],[Name]],Adrenalin!$C$18:$M$41,7,FALSE),"0")</f>
        <v>0</v>
      </c>
      <c r="J54" s="96" t="str">
        <f>IFERROR(VLOOKUP(Tabela2[[#This Row],[Name]],Adrenalin!$C$18:$M$41,9,FALSE),"0")</f>
        <v>0</v>
      </c>
      <c r="K54" s="96" t="str">
        <f>IFERROR(VLOOKUP(Tabela2[[#This Row],[Name]],Adrenalin!$C$18:$M$41,11,FALSE),"0")</f>
        <v>0</v>
      </c>
      <c r="L54" s="96" t="str">
        <f>IFERROR(VLOOKUP(Tabela2[[#This Row],[Name]],Ratitovec!$C$18:$N$43,7,FALSE),"0")</f>
        <v>0</v>
      </c>
      <c r="M54" s="96" t="str">
        <f>IFERROR(VLOOKUP(Tabela2[[#This Row],[Name]],Ratitovec!$C$18:$N$43,9,FALSE),"0")</f>
        <v>0</v>
      </c>
      <c r="N54" s="96" t="str">
        <f>IFERROR(VLOOKUP(Tabela2[[#This Row],[Name]],Ratitovec!$C$18:$N$43,11,FALSE),"0")</f>
        <v>0</v>
      </c>
      <c r="O54" s="96">
        <f>IFERROR(VLOOKUP(Tabela2[[#This Row],[Name]],'DP2014'!$C$19:$I$50,7,FALSE),"0")</f>
        <v>371.4859437751004</v>
      </c>
      <c r="P54" s="96" t="str">
        <f>IFERROR(VLOOKUP(Tabela2[[#This Row],[Name]],SocaValley!$C$17:$M$39,6,FALSE),"0")</f>
        <v>0</v>
      </c>
      <c r="Q54" s="96" t="str">
        <f>IFERROR(VLOOKUP(Tabela2[[#This Row],[Name]],SocaValley!$C$17:$M$39,8,FALSE),"0")</f>
        <v>0</v>
      </c>
      <c r="R54" s="96" t="str">
        <f>IFERROR(VLOOKUP(Tabela2[[#This Row],[Name]],SocaValley!$C$17:$M$39,11,FALSE),"0")</f>
        <v>0</v>
      </c>
      <c r="S54" s="96" t="str">
        <f>IFERROR(VLOOKUP(Tabela2[[#This Row],[Name]],SocaValley!$C$17:$M$39,11,FALSE),"0")</f>
        <v>0</v>
      </c>
      <c r="T54" s="8">
        <f>SUM(E54:S54)</f>
        <v>371.4859437751004</v>
      </c>
      <c r="U54" s="8" t="str">
        <f>IFERROR(SUM(SMALL(Tabela2[[#This Row],[T 1]:[T 15]],{1;2;3;4})),"0")</f>
        <v>0</v>
      </c>
      <c r="V54" s="11">
        <f>T54-U54</f>
        <v>371.4859437751004</v>
      </c>
    </row>
    <row r="55" spans="2:22" x14ac:dyDescent="0.25">
      <c r="B55" s="14">
        <v>53</v>
      </c>
      <c r="C55" s="15" t="s">
        <v>71</v>
      </c>
      <c r="D55" s="15" t="s">
        <v>206</v>
      </c>
      <c r="E55" s="96" t="str">
        <f>IFERROR(VLOOKUP(Tabela2[[#This Row],[Name]],PWC!$C$18:$N$55,7,FALSE),"0")</f>
        <v>0</v>
      </c>
      <c r="F55" s="96" t="str">
        <f>IFERROR(VLOOKUP(Tabela2[[#This Row],[Name]],PWC!$C$18:$N$55,9,FALSE),"0")</f>
        <v>0</v>
      </c>
      <c r="G55" s="96" t="str">
        <f>IFERROR(VLOOKUP(Tabela2[[#This Row],[Name]],PWC!$C$18:$N$55,11,FALSE),"0")</f>
        <v>0</v>
      </c>
      <c r="H55" s="96" t="str">
        <f>IFERROR(VLOOKUP(Tabela2[[#This Row],[Name]],ParaStajerka!$C$16:$J$25,7,FALSE),"0")</f>
        <v>0</v>
      </c>
      <c r="I55" s="96" t="str">
        <f>IFERROR(VLOOKUP(Tabela2[[#This Row],[Name]],Adrenalin!$C$18:$M$41,7,FALSE),"0")</f>
        <v>0</v>
      </c>
      <c r="J55" s="96" t="str">
        <f>IFERROR(VLOOKUP(Tabela2[[#This Row],[Name]],Adrenalin!$C$18:$M$41,9,FALSE),"0")</f>
        <v>0</v>
      </c>
      <c r="K55" s="96" t="str">
        <f>IFERROR(VLOOKUP(Tabela2[[#This Row],[Name]],Adrenalin!$C$18:$M$41,11,FALSE),"0")</f>
        <v>0</v>
      </c>
      <c r="L55" s="96" t="str">
        <f>IFERROR(VLOOKUP(Tabela2[[#This Row],[Name]],Ratitovec!$C$18:$N$43,7,FALSE),"0")</f>
        <v>0</v>
      </c>
      <c r="M55" s="96" t="str">
        <f>IFERROR(VLOOKUP(Tabela2[[#This Row],[Name]],Ratitovec!$C$18:$N$43,9,FALSE),"0")</f>
        <v>0</v>
      </c>
      <c r="N55" s="96" t="str">
        <f>IFERROR(VLOOKUP(Tabela2[[#This Row],[Name]],Ratitovec!$C$18:$N$43,11,FALSE),"0")</f>
        <v>0</v>
      </c>
      <c r="O55" s="96">
        <f>IFERROR(VLOOKUP(Tabela2[[#This Row],[Name]],'DP2014'!$C$19:$I$50,7,FALSE),"0")</f>
        <v>369.47791164658634</v>
      </c>
      <c r="P55" s="96" t="str">
        <f>IFERROR(VLOOKUP(Tabela2[[#This Row],[Name]],SocaValley!$C$17:$M$39,6,FALSE),"0")</f>
        <v>0</v>
      </c>
      <c r="Q55" s="96" t="str">
        <f>IFERROR(VLOOKUP(Tabela2[[#This Row],[Name]],SocaValley!$C$17:$M$39,8,FALSE),"0")</f>
        <v>0</v>
      </c>
      <c r="R55" s="96" t="str">
        <f>IFERROR(VLOOKUP(Tabela2[[#This Row],[Name]],SocaValley!$C$17:$M$39,11,FALSE),"0")</f>
        <v>0</v>
      </c>
      <c r="S55" s="96" t="str">
        <f>IFERROR(VLOOKUP(Tabela2[[#This Row],[Name]],SocaValley!$C$17:$M$39,11,FALSE),"0")</f>
        <v>0</v>
      </c>
      <c r="T55" s="8">
        <f>SUM(E55:S55)</f>
        <v>369.47791164658634</v>
      </c>
      <c r="U55" s="8" t="str">
        <f>IFERROR(SUM(SMALL(Tabela2[[#This Row],[T 1]:[T 15]],{1;2;3;4})),"0")</f>
        <v>0</v>
      </c>
      <c r="V55" s="11">
        <f>T55-U55</f>
        <v>369.47791164658634</v>
      </c>
    </row>
    <row r="56" spans="2:22" x14ac:dyDescent="0.25">
      <c r="B56" s="14">
        <v>54</v>
      </c>
      <c r="C56" s="95" t="s">
        <v>292</v>
      </c>
      <c r="D56" s="15" t="s">
        <v>293</v>
      </c>
      <c r="E56" s="97">
        <f>IFERROR(VLOOKUP(Tabela2[[#This Row],[Name]],PWC!$C$18:$N$55,7,FALSE),"0")</f>
        <v>277.77777777777777</v>
      </c>
      <c r="F56" s="97">
        <f>IFERROR(VLOOKUP(Tabela2[[#This Row],[Name]],PWC!$C$18:$N$55,9,FALSE),"0")</f>
        <v>72.100313479623821</v>
      </c>
      <c r="G56" s="97">
        <f>IFERROR(VLOOKUP(Tabela2[[#This Row],[Name]],PWC!$C$18:$N$55,11,FALSE),"0")</f>
        <v>0</v>
      </c>
      <c r="H56" s="97" t="str">
        <f>IFERROR(VLOOKUP(Tabela2[[#This Row],[Name]],ParaStajerka!$C$16:$J$25,7,FALSE),"0")</f>
        <v>0</v>
      </c>
      <c r="I56" s="97" t="str">
        <f>IFERROR(VLOOKUP(Tabela2[[#This Row],[Name]],Adrenalin!$C$18:$M$41,7,FALSE),"0")</f>
        <v>0</v>
      </c>
      <c r="J56" s="97" t="str">
        <f>IFERROR(VLOOKUP(Tabela2[[#This Row],[Name]],Adrenalin!$C$18:$M$41,9,FALSE),"0")</f>
        <v>0</v>
      </c>
      <c r="K56" s="97" t="str">
        <f>IFERROR(VLOOKUP(Tabela2[[#This Row],[Name]],Adrenalin!$C$18:$M$41,11,FALSE),"0")</f>
        <v>0</v>
      </c>
      <c r="L56" s="97" t="str">
        <f>IFERROR(VLOOKUP(Tabela2[[#This Row],[Name]],Ratitovec!$C$18:$N$43,7,FALSE),"0")</f>
        <v>0</v>
      </c>
      <c r="M56" s="97" t="str">
        <f>IFERROR(VLOOKUP(Tabela2[[#This Row],[Name]],Ratitovec!$C$18:$N$43,9,FALSE),"0")</f>
        <v>0</v>
      </c>
      <c r="N56" s="97" t="str">
        <f>IFERROR(VLOOKUP(Tabela2[[#This Row],[Name]],Ratitovec!$C$18:$N$43,11,FALSE),"0")</f>
        <v>0</v>
      </c>
      <c r="O56" s="96" t="str">
        <f>IFERROR(VLOOKUP(Tabela2[[#This Row],[Name]],'DP2014'!$C$19:$I$50,7,FALSE),"0")</f>
        <v>0</v>
      </c>
      <c r="P56" s="96" t="str">
        <f>IFERROR(VLOOKUP(Tabela2[[#This Row],[Name]],SocaValley!$C$17:$M$39,6,FALSE),"0")</f>
        <v>0</v>
      </c>
      <c r="Q56" s="96" t="str">
        <f>IFERROR(VLOOKUP(Tabela2[[#This Row],[Name]],SocaValley!$C$17:$M$39,8,FALSE),"0")</f>
        <v>0</v>
      </c>
      <c r="R56" s="97" t="str">
        <f>IFERROR(VLOOKUP(Tabela2[[#This Row],[Name]],SocaValley!$C$17:$M$39,11,FALSE),"0")</f>
        <v>0</v>
      </c>
      <c r="S56" s="97" t="str">
        <f>IFERROR(VLOOKUP(Tabela2[[#This Row],[Name]],SocaValley!$C$17:$M$39,11,FALSE),"0")</f>
        <v>0</v>
      </c>
      <c r="T56" s="16">
        <f>SUM(E56:S56)</f>
        <v>349.87809125740159</v>
      </c>
      <c r="U56" s="8" t="str">
        <f>IFERROR(SUM(SMALL(Tabela2[[#This Row],[T 1]:[T 15]],{1;2;3;4})),"0")</f>
        <v>0</v>
      </c>
      <c r="V56" s="94">
        <f>T56-U56</f>
        <v>349.87809125740159</v>
      </c>
    </row>
    <row r="57" spans="2:22" x14ac:dyDescent="0.25">
      <c r="B57" s="14">
        <v>55</v>
      </c>
      <c r="C57" s="15" t="s">
        <v>101</v>
      </c>
      <c r="D57" s="15" t="s">
        <v>27</v>
      </c>
      <c r="E57" s="96" t="str">
        <f>IFERROR(VLOOKUP(Tabela2[[#This Row],[Name]],PWC!$C$18:$N$55,7,FALSE),"0")</f>
        <v>0</v>
      </c>
      <c r="F57" s="96" t="str">
        <f>IFERROR(VLOOKUP(Tabela2[[#This Row],[Name]],PWC!$C$18:$N$55,9,FALSE),"0")</f>
        <v>0</v>
      </c>
      <c r="G57" s="96" t="str">
        <f>IFERROR(VLOOKUP(Tabela2[[#This Row],[Name]],PWC!$C$18:$N$55,11,FALSE),"0")</f>
        <v>0</v>
      </c>
      <c r="H57" s="96" t="str">
        <f>IFERROR(VLOOKUP(Tabela2[[#This Row],[Name]],ParaStajerka!$C$16:$J$25,7,FALSE),"0")</f>
        <v>0</v>
      </c>
      <c r="I57" s="96" t="str">
        <f>IFERROR(VLOOKUP(Tabela2[[#This Row],[Name]],Adrenalin!$C$18:$M$41,7,FALSE),"0")</f>
        <v>0</v>
      </c>
      <c r="J57" s="96" t="str">
        <f>IFERROR(VLOOKUP(Tabela2[[#This Row],[Name]],Adrenalin!$C$18:$M$41,9,FALSE),"0")</f>
        <v>0</v>
      </c>
      <c r="K57" s="96" t="str">
        <f>IFERROR(VLOOKUP(Tabela2[[#This Row],[Name]],Adrenalin!$C$18:$M$41,11,FALSE),"0")</f>
        <v>0</v>
      </c>
      <c r="L57" s="96" t="str">
        <f>IFERROR(VLOOKUP(Tabela2[[#This Row],[Name]],Ratitovec!$C$18:$N$43,7,FALSE),"0")</f>
        <v>0</v>
      </c>
      <c r="M57" s="96" t="str">
        <f>IFERROR(VLOOKUP(Tabela2[[#This Row],[Name]],Ratitovec!$C$18:$N$43,9,FALSE),"0")</f>
        <v>0</v>
      </c>
      <c r="N57" s="96" t="str">
        <f>IFERROR(VLOOKUP(Tabela2[[#This Row],[Name]],Ratitovec!$C$18:$N$43,11,FALSE),"0")</f>
        <v>0</v>
      </c>
      <c r="O57" s="96">
        <f>IFERROR(VLOOKUP(Tabela2[[#This Row],[Name]],'DP2014'!$C$19:$I$50,7,FALSE),"0")</f>
        <v>242.97188755020079</v>
      </c>
      <c r="P57" s="96" t="str">
        <f>IFERROR(VLOOKUP(Tabela2[[#This Row],[Name]],SocaValley!$C$17:$M$39,6,FALSE),"0")</f>
        <v>0</v>
      </c>
      <c r="Q57" s="96" t="str">
        <f>IFERROR(VLOOKUP(Tabela2[[#This Row],[Name]],SocaValley!$C$17:$M$39,8,FALSE),"0")</f>
        <v>0</v>
      </c>
      <c r="R57" s="96" t="str">
        <f>IFERROR(VLOOKUP(Tabela2[[#This Row],[Name]],SocaValley!$C$17:$M$39,11,FALSE),"0")</f>
        <v>0</v>
      </c>
      <c r="S57" s="96" t="str">
        <f>IFERROR(VLOOKUP(Tabela2[[#This Row],[Name]],SocaValley!$C$17:$M$39,11,FALSE),"0")</f>
        <v>0</v>
      </c>
      <c r="T57" s="8">
        <f>SUM(E57:S57)</f>
        <v>242.97188755020079</v>
      </c>
      <c r="U57" s="8" t="str">
        <f>IFERROR(SUM(SMALL(Tabela2[[#This Row],[T 1]:[T 15]],{1;2;3;4})),"0")</f>
        <v>0</v>
      </c>
      <c r="V57" s="11">
        <f>T57-U57</f>
        <v>242.97188755020079</v>
      </c>
    </row>
    <row r="58" spans="2:22" ht="16.5" customHeight="1" x14ac:dyDescent="0.25">
      <c r="B58" s="14">
        <v>56</v>
      </c>
      <c r="C58" s="15" t="s">
        <v>81</v>
      </c>
      <c r="D58" s="15" t="s">
        <v>242</v>
      </c>
      <c r="E58" s="96" t="str">
        <f>IFERROR(VLOOKUP(Tabela2[[#This Row],[Name]],PWC!$C$18:$N$55,7,FALSE),"0")</f>
        <v>0</v>
      </c>
      <c r="F58" s="96" t="str">
        <f>IFERROR(VLOOKUP(Tabela2[[#This Row],[Name]],PWC!$C$18:$N$55,9,FALSE),"0")</f>
        <v>0</v>
      </c>
      <c r="G58" s="96" t="str">
        <f>IFERROR(VLOOKUP(Tabela2[[#This Row],[Name]],PWC!$C$18:$N$55,11,FALSE),"0")</f>
        <v>0</v>
      </c>
      <c r="H58" s="96" t="str">
        <f>IFERROR(VLOOKUP(Tabela2[[#This Row],[Name]],ParaStajerka!$C$16:$J$25,7,FALSE),"0")</f>
        <v>0</v>
      </c>
      <c r="I58" s="96" t="str">
        <f>IFERROR(VLOOKUP(Tabela2[[#This Row],[Name]],Adrenalin!$C$18:$M$41,7,FALSE),"0")</f>
        <v>0</v>
      </c>
      <c r="J58" s="96" t="str">
        <f>IFERROR(VLOOKUP(Tabela2[[#This Row],[Name]],Adrenalin!$C$18:$M$41,9,FALSE),"0")</f>
        <v>0</v>
      </c>
      <c r="K58" s="96" t="str">
        <f>IFERROR(VLOOKUP(Tabela2[[#This Row],[Name]],Adrenalin!$C$18:$M$41,11,FALSE),"0")</f>
        <v>0</v>
      </c>
      <c r="L58" s="96" t="str">
        <f>IFERROR(VLOOKUP(Tabela2[[#This Row],[Name]],Ratitovec!$C$18:$N$43,7,FALSE),"0")</f>
        <v>0</v>
      </c>
      <c r="M58" s="96" t="str">
        <f>IFERROR(VLOOKUP(Tabela2[[#This Row],[Name]],Ratitovec!$C$18:$N$43,9,FALSE),"0")</f>
        <v>0</v>
      </c>
      <c r="N58" s="96" t="str">
        <f>IFERROR(VLOOKUP(Tabela2[[#This Row],[Name]],Ratitovec!$C$18:$N$43,11,FALSE),"0")</f>
        <v>0</v>
      </c>
      <c r="O58" s="96">
        <f>IFERROR(VLOOKUP(Tabela2[[#This Row],[Name]],'DP2014'!$C$19:$I$50,7,FALSE),"0")</f>
        <v>226.90763052208834</v>
      </c>
      <c r="P58" s="96" t="str">
        <f>IFERROR(VLOOKUP(Tabela2[[#This Row],[Name]],SocaValley!$C$17:$M$39,6,FALSE),"0")</f>
        <v>0</v>
      </c>
      <c r="Q58" s="96" t="str">
        <f>IFERROR(VLOOKUP(Tabela2[[#This Row],[Name]],SocaValley!$C$17:$M$39,8,FALSE),"0")</f>
        <v>0</v>
      </c>
      <c r="R58" s="96" t="str">
        <f>IFERROR(VLOOKUP(Tabela2[[#This Row],[Name]],SocaValley!$C$17:$M$39,11,FALSE),"0")</f>
        <v>0</v>
      </c>
      <c r="S58" s="96" t="str">
        <f>IFERROR(VLOOKUP(Tabela2[[#This Row],[Name]],SocaValley!$C$17:$M$39,11,FALSE),"0")</f>
        <v>0</v>
      </c>
      <c r="T58" s="8">
        <f>SUM(E58:S58)</f>
        <v>226.90763052208834</v>
      </c>
      <c r="U58" s="8" t="str">
        <f>IFERROR(SUM(SMALL(Tabela2[[#This Row],[T 1]:[T 15]],{1;2;3;4})),"0")</f>
        <v>0</v>
      </c>
      <c r="V58" s="11">
        <f>T58-U58</f>
        <v>226.90763052208834</v>
      </c>
    </row>
    <row r="59" spans="2:22" x14ac:dyDescent="0.25">
      <c r="B59" s="14">
        <v>57</v>
      </c>
      <c r="C59" s="15" t="s">
        <v>42</v>
      </c>
      <c r="D59" s="15" t="s">
        <v>329</v>
      </c>
      <c r="E59" s="96" t="str">
        <f>IFERROR(VLOOKUP(Tabela2[[#This Row],[Name]],PWC!$C$18:$N$55,7,FALSE),"0")</f>
        <v>0</v>
      </c>
      <c r="F59" s="96" t="str">
        <f>IFERROR(VLOOKUP(Tabela2[[#This Row],[Name]],PWC!$C$18:$N$55,9,FALSE),"0")</f>
        <v>0</v>
      </c>
      <c r="G59" s="96" t="str">
        <f>IFERROR(VLOOKUP(Tabela2[[#This Row],[Name]],PWC!$C$18:$N$55,11,FALSE),"0")</f>
        <v>0</v>
      </c>
      <c r="H59" s="96" t="str">
        <f>IFERROR(VLOOKUP(Tabela2[[#This Row],[Name]],ParaStajerka!$C$16:$J$25,7,FALSE),"0")</f>
        <v>0</v>
      </c>
      <c r="I59" s="96" t="str">
        <f>IFERROR(VLOOKUP(Tabela2[[#This Row],[Name]],Adrenalin!$C$18:$M$41,7,FALSE),"0")</f>
        <v>0</v>
      </c>
      <c r="J59" s="96" t="str">
        <f>IFERROR(VLOOKUP(Tabela2[[#This Row],[Name]],Adrenalin!$C$18:$M$41,9,FALSE),"0")</f>
        <v>0</v>
      </c>
      <c r="K59" s="96" t="str">
        <f>IFERROR(VLOOKUP(Tabela2[[#This Row],[Name]],Adrenalin!$C$18:$M$41,11,FALSE),"0")</f>
        <v>0</v>
      </c>
      <c r="L59" s="96" t="str">
        <f>IFERROR(VLOOKUP(Tabela2[[#This Row],[Name]],Ratitovec!$C$18:$N$43,7,FALSE),"0")</f>
        <v>0</v>
      </c>
      <c r="M59" s="96" t="str">
        <f>IFERROR(VLOOKUP(Tabela2[[#This Row],[Name]],Ratitovec!$C$18:$N$43,9,FALSE),"0")</f>
        <v>0</v>
      </c>
      <c r="N59" s="96" t="str">
        <f>IFERROR(VLOOKUP(Tabela2[[#This Row],[Name]],Ratitovec!$C$18:$N$43,11,FALSE),"0")</f>
        <v>0</v>
      </c>
      <c r="O59" s="96">
        <f>IFERROR(VLOOKUP(Tabela2[[#This Row],[Name]],'DP2014'!$C$19:$I$50,7,FALSE),"0")</f>
        <v>186.74698795180723</v>
      </c>
      <c r="P59" s="96" t="str">
        <f>IFERROR(VLOOKUP(Tabela2[[#This Row],[Name]],SocaValley!$C$17:$M$39,6,FALSE),"0")</f>
        <v>0</v>
      </c>
      <c r="Q59" s="96" t="str">
        <f>IFERROR(VLOOKUP(Tabela2[[#This Row],[Name]],SocaValley!$C$17:$M$39,8,FALSE),"0")</f>
        <v>0</v>
      </c>
      <c r="R59" s="96" t="str">
        <f>IFERROR(VLOOKUP(Tabela2[[#This Row],[Name]],SocaValley!$C$17:$M$39,11,FALSE),"0")</f>
        <v>0</v>
      </c>
      <c r="S59" s="96" t="str">
        <f>IFERROR(VLOOKUP(Tabela2[[#This Row],[Name]],SocaValley!$C$17:$M$39,11,FALSE),"0")</f>
        <v>0</v>
      </c>
      <c r="T59" s="8">
        <f>SUM(E59:S59)</f>
        <v>186.74698795180723</v>
      </c>
      <c r="U59" s="8" t="str">
        <f>IFERROR(SUM(SMALL(Tabela2[[#This Row],[T 1]:[T 15]],{1;2;3;4})),"0")</f>
        <v>0</v>
      </c>
      <c r="V59" s="11">
        <f>T59-U59</f>
        <v>186.74698795180723</v>
      </c>
    </row>
    <row r="60" spans="2:22" x14ac:dyDescent="0.25">
      <c r="B60" s="14">
        <v>58</v>
      </c>
      <c r="C60" s="108" t="s">
        <v>451</v>
      </c>
      <c r="D60" s="108" t="s">
        <v>403</v>
      </c>
      <c r="E60" s="100" t="str">
        <f>IFERROR(VLOOKUP(Tabela2[[#This Row],[Name]],PWC!$C$18:$N$55,7,FALSE),"0")</f>
        <v>0</v>
      </c>
      <c r="F60" s="100" t="str">
        <f>IFERROR(VLOOKUP(Tabela2[[#This Row],[Name]],PWC!$C$18:$N$55,9,FALSE),"0")</f>
        <v>0</v>
      </c>
      <c r="G60" s="100" t="str">
        <f>IFERROR(VLOOKUP(Tabela2[[#This Row],[Name]],PWC!$C$18:$N$55,11,FALSE),"0")</f>
        <v>0</v>
      </c>
      <c r="H60" s="100" t="str">
        <f>IFERROR(VLOOKUP(Tabela2[[#This Row],[Name]],ParaStajerka!$C$16:$J$25,7,FALSE),"0")</f>
        <v>0</v>
      </c>
      <c r="I60" s="100" t="str">
        <f>IFERROR(VLOOKUP(Tabela2[[#This Row],[Name]],Adrenalin!$C$18:$M$41,7,FALSE),"0")</f>
        <v>0</v>
      </c>
      <c r="J60" s="100" t="str">
        <f>IFERROR(VLOOKUP(Tabela2[[#This Row],[Name]],Adrenalin!$C$18:$M$41,9,FALSE),"0")</f>
        <v>0</v>
      </c>
      <c r="K60" s="100" t="str">
        <f>IFERROR(VLOOKUP(Tabela2[[#This Row],[Name]],Adrenalin!$C$18:$M$41,11,FALSE),"0")</f>
        <v>0</v>
      </c>
      <c r="L60" s="100" t="str">
        <f>IFERROR(VLOOKUP(Tabela2[[#This Row],[Name]],Ratitovec!$C$18:$N$43,7,FALSE),"0")</f>
        <v>0</v>
      </c>
      <c r="M60" s="100" t="str">
        <f>IFERROR(VLOOKUP(Tabela2[[#This Row],[Name]],Ratitovec!$C$18:$N$43,9,FALSE),"0")</f>
        <v>0</v>
      </c>
      <c r="N60" s="100" t="str">
        <f>IFERROR(VLOOKUP(Tabela2[[#This Row],[Name]],Ratitovec!$C$18:$N$43,11,FALSE),"0")</f>
        <v>0</v>
      </c>
      <c r="O60" s="96">
        <f>IFERROR(VLOOKUP(Tabela2[[#This Row],[Name]],'DP2014'!$C$19:$I$50,7,FALSE),"0")</f>
        <v>172.69076305220884</v>
      </c>
      <c r="P60" s="96" t="str">
        <f>IFERROR(VLOOKUP(Tabela2[[#This Row],[Name]],SocaValley!$C$17:$M$39,6,FALSE),"0")</f>
        <v>0</v>
      </c>
      <c r="Q60" s="100" t="str">
        <f>IFERROR(VLOOKUP(Tabela2[[#This Row],[Name]],SocaValley!$C$17:$M$39,8,FALSE),"0")</f>
        <v>0</v>
      </c>
      <c r="R60" s="100" t="str">
        <f>IFERROR(VLOOKUP(Tabela2[[#This Row],[Name]],SocaValley!$C$17:$M$39,11,FALSE),"0")</f>
        <v>0</v>
      </c>
      <c r="S60" s="100" t="str">
        <f>IFERROR(VLOOKUP(Tabela2[[#This Row],[Name]],SocaValley!$C$17:$M$39,11,FALSE),"0")</f>
        <v>0</v>
      </c>
      <c r="T60" s="101">
        <f>SUM(E60:S60)</f>
        <v>172.69076305220884</v>
      </c>
      <c r="U60" s="102" t="str">
        <f>IFERROR(SUM(SMALL(Tabela2[[#This Row],[T 1]:[T 15]],{1;2;3;4})),"0")</f>
        <v>0</v>
      </c>
      <c r="V60" s="103">
        <f>T60-U60</f>
        <v>172.69076305220884</v>
      </c>
    </row>
    <row r="61" spans="2:22" x14ac:dyDescent="0.25">
      <c r="B61" s="14">
        <v>59</v>
      </c>
      <c r="C61" s="15" t="s">
        <v>49</v>
      </c>
      <c r="D61" s="15" t="s">
        <v>47</v>
      </c>
      <c r="E61" s="96" t="str">
        <f>IFERROR(VLOOKUP(Tabela2[[#This Row],[Name]],PWC!$C$18:$N$55,7,FALSE),"0")</f>
        <v>0</v>
      </c>
      <c r="F61" s="96" t="str">
        <f>IFERROR(VLOOKUP(Tabela2[[#This Row],[Name]],PWC!$C$18:$N$55,9,FALSE),"0")</f>
        <v>0</v>
      </c>
      <c r="G61" s="96" t="str">
        <f>IFERROR(VLOOKUP(Tabela2[[#This Row],[Name]],PWC!$C$18:$N$55,11,FALSE),"0")</f>
        <v>0</v>
      </c>
      <c r="H61" s="96" t="str">
        <f>IFERROR(VLOOKUP(Tabela2[[#This Row],[Name]],ParaStajerka!$C$16:$J$25,7,FALSE),"0")</f>
        <v>0</v>
      </c>
      <c r="I61" s="96" t="str">
        <f>IFERROR(VLOOKUP(Tabela2[[#This Row],[Name]],Adrenalin!$C$18:$M$41,7,FALSE),"0")</f>
        <v>0</v>
      </c>
      <c r="J61" s="96" t="str">
        <f>IFERROR(VLOOKUP(Tabela2[[#This Row],[Name]],Adrenalin!$C$18:$M$41,9,FALSE),"0")</f>
        <v>0</v>
      </c>
      <c r="K61" s="96" t="str">
        <f>IFERROR(VLOOKUP(Tabela2[[#This Row],[Name]],Adrenalin!$C$18:$M$41,11,FALSE),"0")</f>
        <v>0</v>
      </c>
      <c r="L61" s="96">
        <f>IFERROR(VLOOKUP(Tabela2[[#This Row],[Name]],Ratitovec!$C$18:$N$43,7,FALSE),"0")</f>
        <v>74.226804123711347</v>
      </c>
      <c r="M61" s="96">
        <f>IFERROR(VLOOKUP(Tabela2[[#This Row],[Name]],Ratitovec!$C$18:$N$43,9,FALSE),"0")</f>
        <v>60</v>
      </c>
      <c r="N61" s="96">
        <f>IFERROR(VLOOKUP(Tabela2[[#This Row],[Name]],Ratitovec!$C$18:$N$43,11,FALSE),"0")</f>
        <v>0</v>
      </c>
      <c r="O61" s="96" t="str">
        <f>IFERROR(VLOOKUP(Tabela2[[#This Row],[Name]],'DP2014'!$C$19:$I$50,7,FALSE),"0")</f>
        <v>0</v>
      </c>
      <c r="P61" s="96" t="str">
        <f>IFERROR(VLOOKUP(Tabela2[[#This Row],[Name]],SocaValley!$C$17:$M$39,6,FALSE),"0")</f>
        <v>0</v>
      </c>
      <c r="Q61" s="96" t="str">
        <f>IFERROR(VLOOKUP(Tabela2[[#This Row],[Name]],SocaValley!$C$17:$M$39,8,FALSE),"0")</f>
        <v>0</v>
      </c>
      <c r="R61" s="96" t="str">
        <f>IFERROR(VLOOKUP(Tabela2[[#This Row],[Name]],SocaValley!$C$17:$M$39,11,FALSE),"0")</f>
        <v>0</v>
      </c>
      <c r="S61" s="96" t="str">
        <f>IFERROR(VLOOKUP(Tabela2[[#This Row],[Name]],SocaValley!$C$17:$M$39,11,FALSE),"0")</f>
        <v>0</v>
      </c>
      <c r="T61" s="8">
        <f>SUM(E61:S61)</f>
        <v>134.22680412371136</v>
      </c>
      <c r="U61" s="8" t="str">
        <f>IFERROR(SUM(SMALL(Tabela2[[#This Row],[T 1]:[T 15]],{1;2;3;4})),"0")</f>
        <v>0</v>
      </c>
      <c r="V61" s="11">
        <f>T61-U61</f>
        <v>134.22680412371136</v>
      </c>
    </row>
    <row r="62" spans="2:22" x14ac:dyDescent="0.25">
      <c r="B62" s="14">
        <v>60</v>
      </c>
      <c r="C62" s="15" t="s">
        <v>309</v>
      </c>
      <c r="D62" s="15" t="s">
        <v>310</v>
      </c>
      <c r="E62" s="97" t="str">
        <f>IFERROR(VLOOKUP(Tabela2[[#This Row],[Name]],PWC!$C$18:$N$55,7,FALSE),"0")</f>
        <v>0</v>
      </c>
      <c r="F62" s="97" t="str">
        <f>IFERROR(VLOOKUP(Tabela2[[#This Row],[Name]],PWC!$C$18:$N$55,9,FALSE),"0")</f>
        <v>0</v>
      </c>
      <c r="G62" s="97" t="str">
        <f>IFERROR(VLOOKUP(Tabela2[[#This Row],[Name]],PWC!$C$18:$N$55,11,FALSE),"0")</f>
        <v>0</v>
      </c>
      <c r="H62" s="97">
        <f>IFERROR(VLOOKUP(Tabela2[[#This Row],[Name]],ParaStajerka!$C$16:$J$25,7,FALSE),"0")</f>
        <v>131.97026022304831</v>
      </c>
      <c r="I62" s="97" t="str">
        <f>IFERROR(VLOOKUP(Tabela2[[#This Row],[Name]],Adrenalin!$C$18:$M$41,7,FALSE),"0")</f>
        <v>0</v>
      </c>
      <c r="J62" s="97" t="str">
        <f>IFERROR(VLOOKUP(Tabela2[[#This Row],[Name]],Adrenalin!$C$18:$M$41,9,FALSE),"0")</f>
        <v>0</v>
      </c>
      <c r="K62" s="97" t="str">
        <f>IFERROR(VLOOKUP(Tabela2[[#This Row],[Name]],Adrenalin!$C$18:$M$41,11,FALSE),"0")</f>
        <v>0</v>
      </c>
      <c r="L62" s="97" t="str">
        <f>IFERROR(VLOOKUP(Tabela2[[#This Row],[Name]],Ratitovec!$C$18:$N$43,7,FALSE),"0")</f>
        <v>0</v>
      </c>
      <c r="M62" s="97" t="str">
        <f>IFERROR(VLOOKUP(Tabela2[[#This Row],[Name]],Ratitovec!$C$18:$N$43,9,FALSE),"0")</f>
        <v>0</v>
      </c>
      <c r="N62" s="97" t="str">
        <f>IFERROR(VLOOKUP(Tabela2[[#This Row],[Name]],Ratitovec!$C$18:$N$43,11,FALSE),"0")</f>
        <v>0</v>
      </c>
      <c r="O62" s="96" t="str">
        <f>IFERROR(VLOOKUP(Tabela2[[#This Row],[Name]],'DP2014'!$C$19:$I$50,7,FALSE),"0")</f>
        <v>0</v>
      </c>
      <c r="P62" s="96" t="str">
        <f>IFERROR(VLOOKUP(Tabela2[[#This Row],[Name]],SocaValley!$C$17:$M$39,6,FALSE),"0")</f>
        <v>0</v>
      </c>
      <c r="Q62" s="96" t="str">
        <f>IFERROR(VLOOKUP(Tabela2[[#This Row],[Name]],SocaValley!$C$17:$M$39,8,FALSE),"0")</f>
        <v>0</v>
      </c>
      <c r="R62" s="97" t="str">
        <f>IFERROR(VLOOKUP(Tabela2[[#This Row],[Name]],SocaValley!$C$17:$M$39,11,FALSE),"0")</f>
        <v>0</v>
      </c>
      <c r="S62" s="97" t="str">
        <f>IFERROR(VLOOKUP(Tabela2[[#This Row],[Name]],SocaValley!$C$17:$M$39,11,FALSE),"0")</f>
        <v>0</v>
      </c>
      <c r="T62" s="16">
        <f>SUM(E62:S62)</f>
        <v>131.97026022304831</v>
      </c>
      <c r="U62" s="8" t="str">
        <f>IFERROR(SUM(SMALL(Tabela2[[#This Row],[T 1]:[T 15]],{1;2;3;4})),"0")</f>
        <v>0</v>
      </c>
      <c r="V62" s="94">
        <f>T62-U62</f>
        <v>131.97026022304831</v>
      </c>
    </row>
    <row r="63" spans="2:22" hidden="1" x14ac:dyDescent="0.25">
      <c r="B63" s="14">
        <v>61</v>
      </c>
      <c r="C63" s="15" t="s">
        <v>105</v>
      </c>
      <c r="D63" s="15" t="s">
        <v>106</v>
      </c>
      <c r="E63" s="96" t="str">
        <f>IFERROR(VLOOKUP(Tabela2[[#This Row],[Name]],PWC!$C$18:$N$55,7,FALSE),"0")</f>
        <v>0</v>
      </c>
      <c r="F63" s="96" t="str">
        <f>IFERROR(VLOOKUP(Tabela2[[#This Row],[Name]],PWC!$C$18:$N$55,9,FALSE),"0")</f>
        <v>0</v>
      </c>
      <c r="G63" s="96" t="str">
        <f>IFERROR(VLOOKUP(Tabela2[[#This Row],[Name]],PWC!$C$18:$N$55,11,FALSE),"0")</f>
        <v>0</v>
      </c>
      <c r="H63" s="96" t="str">
        <f>IFERROR(VLOOKUP(Tabela2[[#This Row],[Name]],ParaStajerka!$C$16:$J$25,7,FALSE),"0")</f>
        <v>0</v>
      </c>
      <c r="I63" s="96" t="str">
        <f>IFERROR(VLOOKUP(Tabela2[[#This Row],[Name]],Adrenalin!$C$18:$M$41,7,FALSE),"0")</f>
        <v>0</v>
      </c>
      <c r="J63" s="96" t="str">
        <f>IFERROR(VLOOKUP(Tabela2[[#This Row],[Name]],Adrenalin!$C$18:$M$41,9,FALSE),"0")</f>
        <v>0</v>
      </c>
      <c r="K63" s="96" t="str">
        <f>IFERROR(VLOOKUP(Tabela2[[#This Row],[Name]],Adrenalin!$C$18:$M$41,11,FALSE),"0")</f>
        <v>0</v>
      </c>
      <c r="L63" s="96" t="str">
        <f>IFERROR(VLOOKUP(Tabela2[[#This Row],[Name]],Ratitovec!$C$18:$N$43,7,FALSE),"0")</f>
        <v>0</v>
      </c>
      <c r="M63" s="96" t="str">
        <f>IFERROR(VLOOKUP(Tabela2[[#This Row],[Name]],Ratitovec!$C$18:$N$43,9,FALSE),"0")</f>
        <v>0</v>
      </c>
      <c r="N63" s="96" t="str">
        <f>IFERROR(VLOOKUP(Tabela2[[#This Row],[Name]],Ratitovec!$C$18:$N$43,11,FALSE),"0")</f>
        <v>0</v>
      </c>
      <c r="O63" s="96" t="str">
        <f>IFERROR(VLOOKUP(Tabela2[[#This Row],[Name]],'DP2014'!$C$19:$I$50,7,FALSE),"0")</f>
        <v>0</v>
      </c>
      <c r="P63" s="96" t="str">
        <f>IFERROR(VLOOKUP(Tabela2[[#This Row],[Name]],SocaValley!$C$17:$M$39,6,FALSE),"0")</f>
        <v>0</v>
      </c>
      <c r="Q63" s="96" t="str">
        <f>IFERROR(VLOOKUP(Tabela2[[#This Row],[Name]],SocaValley!$C$17:$M$39,8,FALSE),"0")</f>
        <v>0</v>
      </c>
      <c r="R63" s="96" t="str">
        <f>IFERROR(VLOOKUP(Tabela2[[#This Row],[Name]],SocaValley!$C$17:$M$39,11,FALSE),"0")</f>
        <v>0</v>
      </c>
      <c r="S63" s="96" t="str">
        <f>IFERROR(VLOOKUP(Tabela2[[#This Row],[Name]],SocaValley!$C$17:$M$39,11,FALSE),"0")</f>
        <v>0</v>
      </c>
      <c r="T63" s="8">
        <f>SUM(E63:S63)</f>
        <v>0</v>
      </c>
      <c r="U63" s="8" t="str">
        <f>IFERROR(SUM(SMALL(Tabela2[[#This Row],[T 1]:[T 15]],{1;2;3;4})),"0")</f>
        <v>0</v>
      </c>
      <c r="V63" s="11">
        <f>T63-U63</f>
        <v>0</v>
      </c>
    </row>
    <row r="64" spans="2:22" hidden="1" x14ac:dyDescent="0.25">
      <c r="B64" s="14">
        <v>62</v>
      </c>
      <c r="C64" s="15" t="s">
        <v>56</v>
      </c>
      <c r="D64" s="15" t="s">
        <v>78</v>
      </c>
      <c r="E64" s="96" t="str">
        <f>IFERROR(VLOOKUP(Tabela2[[#This Row],[Name]],PWC!$C$18:$N$55,7,FALSE),"0")</f>
        <v>0</v>
      </c>
      <c r="F64" s="96" t="str">
        <f>IFERROR(VLOOKUP(Tabela2[[#This Row],[Name]],PWC!$C$18:$N$55,9,FALSE),"0")</f>
        <v>0</v>
      </c>
      <c r="G64" s="96" t="str">
        <f>IFERROR(VLOOKUP(Tabela2[[#This Row],[Name]],PWC!$C$18:$N$55,11,FALSE),"0")</f>
        <v>0</v>
      </c>
      <c r="H64" s="96" t="str">
        <f>IFERROR(VLOOKUP(Tabela2[[#This Row],[Name]],ParaStajerka!$C$16:$J$25,7,FALSE),"0")</f>
        <v>0</v>
      </c>
      <c r="I64" s="96" t="str">
        <f>IFERROR(VLOOKUP(Tabela2[[#This Row],[Name]],Adrenalin!$C$18:$M$41,7,FALSE),"0")</f>
        <v>0</v>
      </c>
      <c r="J64" s="96" t="str">
        <f>IFERROR(VLOOKUP(Tabela2[[#This Row],[Name]],Adrenalin!$C$18:$M$41,9,FALSE),"0")</f>
        <v>0</v>
      </c>
      <c r="K64" s="96" t="str">
        <f>IFERROR(VLOOKUP(Tabela2[[#This Row],[Name]],Adrenalin!$C$18:$M$41,11,FALSE),"0")</f>
        <v>0</v>
      </c>
      <c r="L64" s="96" t="str">
        <f>IFERROR(VLOOKUP(Tabela2[[#This Row],[Name]],Ratitovec!$C$18:$N$43,7,FALSE),"0")</f>
        <v>0</v>
      </c>
      <c r="M64" s="96" t="str">
        <f>IFERROR(VLOOKUP(Tabela2[[#This Row],[Name]],Ratitovec!$C$18:$N$43,9,FALSE),"0")</f>
        <v>0</v>
      </c>
      <c r="N64" s="96" t="str">
        <f>IFERROR(VLOOKUP(Tabela2[[#This Row],[Name]],Ratitovec!$C$18:$N$43,11,FALSE),"0")</f>
        <v>0</v>
      </c>
      <c r="O64" s="96" t="str">
        <f>IFERROR(VLOOKUP(Tabela2[[#This Row],[Name]],'DP2014'!$C$19:$I$50,7,FALSE),"0")</f>
        <v>0</v>
      </c>
      <c r="P64" s="96" t="str">
        <f>IFERROR(VLOOKUP(Tabela2[[#This Row],[Name]],SocaValley!$C$17:$M$39,6,FALSE),"0")</f>
        <v>0</v>
      </c>
      <c r="Q64" s="96" t="str">
        <f>IFERROR(VLOOKUP(Tabela2[[#This Row],[Name]],SocaValley!$C$17:$M$39,8,FALSE),"0")</f>
        <v>0</v>
      </c>
      <c r="R64" s="96" t="str">
        <f>IFERROR(VLOOKUP(Tabela2[[#This Row],[Name]],SocaValley!$C$17:$M$39,11,FALSE),"0")</f>
        <v>0</v>
      </c>
      <c r="S64" s="96" t="str">
        <f>IFERROR(VLOOKUP(Tabela2[[#This Row],[Name]],SocaValley!$C$17:$M$39,11,FALSE),"0")</f>
        <v>0</v>
      </c>
      <c r="T64" s="8">
        <f>SUM(E64:S64)</f>
        <v>0</v>
      </c>
      <c r="U64" s="8" t="str">
        <f>IFERROR(SUM(SMALL(Tabela2[[#This Row],[T 1]:[T 15]],{1;2;3;4})),"0")</f>
        <v>0</v>
      </c>
      <c r="V64" s="11">
        <f>T64-U64</f>
        <v>0</v>
      </c>
    </row>
    <row r="65" spans="2:22" hidden="1" x14ac:dyDescent="0.25">
      <c r="B65" s="14">
        <v>63</v>
      </c>
      <c r="C65" s="15" t="s">
        <v>46</v>
      </c>
      <c r="D65" s="15" t="s">
        <v>47</v>
      </c>
      <c r="E65" s="96" t="str">
        <f>IFERROR(VLOOKUP(Tabela2[[#This Row],[Name]],PWC!$C$18:$N$55,7,FALSE),"0")</f>
        <v>0</v>
      </c>
      <c r="F65" s="96" t="str">
        <f>IFERROR(VLOOKUP(Tabela2[[#This Row],[Name]],PWC!$C$18:$N$55,9,FALSE),"0")</f>
        <v>0</v>
      </c>
      <c r="G65" s="96" t="str">
        <f>IFERROR(VLOOKUP(Tabela2[[#This Row],[Name]],PWC!$C$18:$N$55,11,FALSE),"0")</f>
        <v>0</v>
      </c>
      <c r="H65" s="96" t="str">
        <f>IFERROR(VLOOKUP(Tabela2[[#This Row],[Name]],ParaStajerka!$C$16:$J$25,7,FALSE),"0")</f>
        <v>0</v>
      </c>
      <c r="I65" s="96" t="str">
        <f>IFERROR(VLOOKUP(Tabela2[[#This Row],[Name]],Adrenalin!$C$18:$M$41,7,FALSE),"0")</f>
        <v>0</v>
      </c>
      <c r="J65" s="96" t="str">
        <f>IFERROR(VLOOKUP(Tabela2[[#This Row],[Name]],Adrenalin!$C$18:$M$41,9,FALSE),"0")</f>
        <v>0</v>
      </c>
      <c r="K65" s="96" t="str">
        <f>IFERROR(VLOOKUP(Tabela2[[#This Row],[Name]],Adrenalin!$C$18:$M$41,11,FALSE),"0")</f>
        <v>0</v>
      </c>
      <c r="L65" s="96" t="str">
        <f>IFERROR(VLOOKUP(Tabela2[[#This Row],[Name]],Ratitovec!$C$18:$N$43,7,FALSE),"0")</f>
        <v>0</v>
      </c>
      <c r="M65" s="96" t="str">
        <f>IFERROR(VLOOKUP(Tabela2[[#This Row],[Name]],Ratitovec!$C$18:$N$43,9,FALSE),"0")</f>
        <v>0</v>
      </c>
      <c r="N65" s="96" t="str">
        <f>IFERROR(VLOOKUP(Tabela2[[#This Row],[Name]],Ratitovec!$C$18:$N$43,11,FALSE),"0")</f>
        <v>0</v>
      </c>
      <c r="O65" s="96" t="str">
        <f>IFERROR(VLOOKUP(Tabela2[[#This Row],[Name]],'DP2014'!$C$19:$I$50,7,FALSE),"0")</f>
        <v>0</v>
      </c>
      <c r="P65" s="96" t="str">
        <f>IFERROR(VLOOKUP(Tabela2[[#This Row],[Name]],SocaValley!$C$17:$M$39,6,FALSE),"0")</f>
        <v>0</v>
      </c>
      <c r="Q65" s="96" t="str">
        <f>IFERROR(VLOOKUP(Tabela2[[#This Row],[Name]],SocaValley!$C$17:$M$39,8,FALSE),"0")</f>
        <v>0</v>
      </c>
      <c r="R65" s="96" t="str">
        <f>IFERROR(VLOOKUP(Tabela2[[#This Row],[Name]],SocaValley!$C$17:$M$39,11,FALSE),"0")</f>
        <v>0</v>
      </c>
      <c r="S65" s="96" t="str">
        <f>IFERROR(VLOOKUP(Tabela2[[#This Row],[Name]],SocaValley!$C$17:$M$39,11,FALSE),"0")</f>
        <v>0</v>
      </c>
      <c r="T65" s="8">
        <f>SUM(E65:S65)</f>
        <v>0</v>
      </c>
      <c r="U65" s="8" t="str">
        <f>IFERROR(SUM(SMALL(Tabela2[[#This Row],[T 1]:[T 15]],{1;2;3;4})),"0")</f>
        <v>0</v>
      </c>
      <c r="V65" s="11">
        <f>T65-U65</f>
        <v>0</v>
      </c>
    </row>
    <row r="66" spans="2:22" hidden="1" x14ac:dyDescent="0.25">
      <c r="B66" s="14">
        <v>64</v>
      </c>
      <c r="C66" s="15" t="s">
        <v>77</v>
      </c>
      <c r="D66" s="15" t="s">
        <v>59</v>
      </c>
      <c r="E66" s="96" t="str">
        <f>IFERROR(VLOOKUP(Tabela2[[#This Row],[Name]],PWC!$C$18:$N$55,7,FALSE),"0")</f>
        <v>0</v>
      </c>
      <c r="F66" s="96" t="str">
        <f>IFERROR(VLOOKUP(Tabela2[[#This Row],[Name]],PWC!$C$18:$N$55,9,FALSE),"0")</f>
        <v>0</v>
      </c>
      <c r="G66" s="96" t="str">
        <f>IFERROR(VLOOKUP(Tabela2[[#This Row],[Name]],PWC!$C$18:$N$55,11,FALSE),"0")</f>
        <v>0</v>
      </c>
      <c r="H66" s="96" t="str">
        <f>IFERROR(VLOOKUP(Tabela2[[#This Row],[Name]],ParaStajerka!$C$16:$J$25,7,FALSE),"0")</f>
        <v>0</v>
      </c>
      <c r="I66" s="96" t="str">
        <f>IFERROR(VLOOKUP(Tabela2[[#This Row],[Name]],Adrenalin!$C$18:$M$41,7,FALSE),"0")</f>
        <v>0</v>
      </c>
      <c r="J66" s="96" t="str">
        <f>IFERROR(VLOOKUP(Tabela2[[#This Row],[Name]],Adrenalin!$C$18:$M$41,9,FALSE),"0")</f>
        <v>0</v>
      </c>
      <c r="K66" s="96" t="str">
        <f>IFERROR(VLOOKUP(Tabela2[[#This Row],[Name]],Adrenalin!$C$18:$M$41,11,FALSE),"0")</f>
        <v>0</v>
      </c>
      <c r="L66" s="96" t="str">
        <f>IFERROR(VLOOKUP(Tabela2[[#This Row],[Name]],Ratitovec!$C$18:$N$43,7,FALSE),"0")</f>
        <v>0</v>
      </c>
      <c r="M66" s="96" t="str">
        <f>IFERROR(VLOOKUP(Tabela2[[#This Row],[Name]],Ratitovec!$C$18:$N$43,9,FALSE),"0")</f>
        <v>0</v>
      </c>
      <c r="N66" s="96" t="str">
        <f>IFERROR(VLOOKUP(Tabela2[[#This Row],[Name]],Ratitovec!$C$18:$N$43,11,FALSE),"0")</f>
        <v>0</v>
      </c>
      <c r="O66" s="96" t="str">
        <f>IFERROR(VLOOKUP(Tabela2[[#This Row],[Name]],'DP2014'!$C$19:$I$50,7,FALSE),"0")</f>
        <v>0</v>
      </c>
      <c r="P66" s="96" t="str">
        <f>IFERROR(VLOOKUP(Tabela2[[#This Row],[Name]],SocaValley!$C$17:$M$39,6,FALSE),"0")</f>
        <v>0</v>
      </c>
      <c r="Q66" s="96" t="str">
        <f>IFERROR(VLOOKUP(Tabela2[[#This Row],[Name]],SocaValley!$C$17:$M$39,8,FALSE),"0")</f>
        <v>0</v>
      </c>
      <c r="R66" s="96" t="str">
        <f>IFERROR(VLOOKUP(Tabela2[[#This Row],[Name]],SocaValley!$C$17:$M$39,11,FALSE),"0")</f>
        <v>0</v>
      </c>
      <c r="S66" s="96" t="str">
        <f>IFERROR(VLOOKUP(Tabela2[[#This Row],[Name]],SocaValley!$C$17:$M$39,11,FALSE),"0")</f>
        <v>0</v>
      </c>
      <c r="T66" s="8">
        <f>SUM(E66:S66)</f>
        <v>0</v>
      </c>
      <c r="U66" s="8" t="str">
        <f>IFERROR(SUM(SMALL(Tabela2[[#This Row],[T 1]:[T 15]],{1;2;3;4})),"0")</f>
        <v>0</v>
      </c>
      <c r="V66" s="11">
        <f>T66-U66</f>
        <v>0</v>
      </c>
    </row>
    <row r="67" spans="2:22" hidden="1" x14ac:dyDescent="0.25">
      <c r="B67" s="14">
        <v>65</v>
      </c>
      <c r="C67" s="42" t="s">
        <v>229</v>
      </c>
      <c r="D67" s="15" t="s">
        <v>206</v>
      </c>
      <c r="E67" s="96" t="str">
        <f>IFERROR(VLOOKUP(Tabela2[[#This Row],[Name]],PWC!$C$18:$N$55,7,FALSE),"0")</f>
        <v>0</v>
      </c>
      <c r="F67" s="96" t="str">
        <f>IFERROR(VLOOKUP(Tabela2[[#This Row],[Name]],PWC!$C$18:$N$55,9,FALSE),"0")</f>
        <v>0</v>
      </c>
      <c r="G67" s="96" t="str">
        <f>IFERROR(VLOOKUP(Tabela2[[#This Row],[Name]],PWC!$C$18:$N$55,11,FALSE),"0")</f>
        <v>0</v>
      </c>
      <c r="H67" s="96" t="str">
        <f>IFERROR(VLOOKUP(Tabela2[[#This Row],[Name]],ParaStajerka!$C$16:$J$25,7,FALSE),"0")</f>
        <v>0</v>
      </c>
      <c r="I67" s="96" t="str">
        <f>IFERROR(VLOOKUP(Tabela2[[#This Row],[Name]],Adrenalin!$C$18:$M$41,7,FALSE),"0")</f>
        <v>0</v>
      </c>
      <c r="J67" s="96" t="str">
        <f>IFERROR(VLOOKUP(Tabela2[[#This Row],[Name]],Adrenalin!$C$18:$M$41,9,FALSE),"0")</f>
        <v>0</v>
      </c>
      <c r="K67" s="96" t="str">
        <f>IFERROR(VLOOKUP(Tabela2[[#This Row],[Name]],Adrenalin!$C$18:$M$41,11,FALSE),"0")</f>
        <v>0</v>
      </c>
      <c r="L67" s="96" t="str">
        <f>IFERROR(VLOOKUP(Tabela2[[#This Row],[Name]],Ratitovec!$C$18:$N$43,7,FALSE),"0")</f>
        <v>0</v>
      </c>
      <c r="M67" s="96" t="str">
        <f>IFERROR(VLOOKUP(Tabela2[[#This Row],[Name]],Ratitovec!$C$18:$N$43,9,FALSE),"0")</f>
        <v>0</v>
      </c>
      <c r="N67" s="96" t="str">
        <f>IFERROR(VLOOKUP(Tabela2[[#This Row],[Name]],Ratitovec!$C$18:$N$43,11,FALSE),"0")</f>
        <v>0</v>
      </c>
      <c r="O67" s="96" t="str">
        <f>IFERROR(VLOOKUP(Tabela2[[#This Row],[Name]],'DP2014'!$C$19:$I$50,7,FALSE),"0")</f>
        <v>0</v>
      </c>
      <c r="P67" s="96" t="str">
        <f>IFERROR(VLOOKUP(Tabela2[[#This Row],[Name]],SocaValley!$C$17:$M$39,6,FALSE),"0")</f>
        <v>0</v>
      </c>
      <c r="Q67" s="96" t="str">
        <f>IFERROR(VLOOKUP(Tabela2[[#This Row],[Name]],SocaValley!$C$17:$M$39,8,FALSE),"0")</f>
        <v>0</v>
      </c>
      <c r="R67" s="96" t="str">
        <f>IFERROR(VLOOKUP(Tabela2[[#This Row],[Name]],SocaValley!$C$17:$M$39,11,FALSE),"0")</f>
        <v>0</v>
      </c>
      <c r="S67" s="96" t="str">
        <f>IFERROR(VLOOKUP(Tabela2[[#This Row],[Name]],SocaValley!$C$17:$M$39,11,FALSE),"0")</f>
        <v>0</v>
      </c>
      <c r="T67" s="44">
        <f>SUM(E67:S67)</f>
        <v>0</v>
      </c>
      <c r="U67" s="8" t="str">
        <f>IFERROR(SUM(SMALL(Tabela2[[#This Row],[T 1]:[T 15]],{1;2;3;4})),"0")</f>
        <v>0</v>
      </c>
      <c r="V67" s="45">
        <f>T67-U67</f>
        <v>0</v>
      </c>
    </row>
    <row r="68" spans="2:22" hidden="1" x14ac:dyDescent="0.25">
      <c r="B68" s="14">
        <v>66</v>
      </c>
      <c r="C68" s="15" t="s">
        <v>114</v>
      </c>
      <c r="D68" s="15" t="s">
        <v>115</v>
      </c>
      <c r="E68" s="96" t="str">
        <f>IFERROR(VLOOKUP(Tabela2[[#This Row],[Name]],PWC!$C$18:$N$55,7,FALSE),"0")</f>
        <v>0</v>
      </c>
      <c r="F68" s="96" t="str">
        <f>IFERROR(VLOOKUP(Tabela2[[#This Row],[Name]],PWC!$C$18:$N$55,9,FALSE),"0")</f>
        <v>0</v>
      </c>
      <c r="G68" s="96" t="str">
        <f>IFERROR(VLOOKUP(Tabela2[[#This Row],[Name]],PWC!$C$18:$N$55,11,FALSE),"0")</f>
        <v>0</v>
      </c>
      <c r="H68" s="96" t="str">
        <f>IFERROR(VLOOKUP(Tabela2[[#This Row],[Name]],ParaStajerka!$C$16:$J$25,7,FALSE),"0")</f>
        <v>0</v>
      </c>
      <c r="I68" s="96" t="str">
        <f>IFERROR(VLOOKUP(Tabela2[[#This Row],[Name]],Adrenalin!$C$18:$M$41,7,FALSE),"0")</f>
        <v>0</v>
      </c>
      <c r="J68" s="96" t="str">
        <f>IFERROR(VLOOKUP(Tabela2[[#This Row],[Name]],Adrenalin!$C$18:$M$41,9,FALSE),"0")</f>
        <v>0</v>
      </c>
      <c r="K68" s="96" t="str">
        <f>IFERROR(VLOOKUP(Tabela2[[#This Row],[Name]],Adrenalin!$C$18:$M$41,11,FALSE),"0")</f>
        <v>0</v>
      </c>
      <c r="L68" s="96" t="str">
        <f>IFERROR(VLOOKUP(Tabela2[[#This Row],[Name]],Ratitovec!$C$18:$N$43,7,FALSE),"0")</f>
        <v>0</v>
      </c>
      <c r="M68" s="96" t="str">
        <f>IFERROR(VLOOKUP(Tabela2[[#This Row],[Name]],Ratitovec!$C$18:$N$43,9,FALSE),"0")</f>
        <v>0</v>
      </c>
      <c r="N68" s="96" t="str">
        <f>IFERROR(VLOOKUP(Tabela2[[#This Row],[Name]],Ratitovec!$C$18:$N$43,11,FALSE),"0")</f>
        <v>0</v>
      </c>
      <c r="O68" s="96" t="str">
        <f>IFERROR(VLOOKUP(Tabela2[[#This Row],[Name]],'DP2014'!$C$19:$I$50,7,FALSE),"0")</f>
        <v>0</v>
      </c>
      <c r="P68" s="96" t="str">
        <f>IFERROR(VLOOKUP(Tabela2[[#This Row],[Name]],SocaValley!$C$17:$M$39,6,FALSE),"0")</f>
        <v>0</v>
      </c>
      <c r="Q68" s="96" t="str">
        <f>IFERROR(VLOOKUP(Tabela2[[#This Row],[Name]],SocaValley!$C$17:$M$39,8,FALSE),"0")</f>
        <v>0</v>
      </c>
      <c r="R68" s="96" t="str">
        <f>IFERROR(VLOOKUP(Tabela2[[#This Row],[Name]],SocaValley!$C$17:$M$39,11,FALSE),"0")</f>
        <v>0</v>
      </c>
      <c r="S68" s="96" t="str">
        <f>IFERROR(VLOOKUP(Tabela2[[#This Row],[Name]],SocaValley!$C$17:$M$39,11,FALSE),"0")</f>
        <v>0</v>
      </c>
      <c r="T68" s="8">
        <f>SUM(E68:S68)</f>
        <v>0</v>
      </c>
      <c r="U68" s="8" t="str">
        <f>IFERROR(SUM(SMALL(Tabela2[[#This Row],[T 1]:[T 15]],{1;2;3;4})),"0")</f>
        <v>0</v>
      </c>
      <c r="V68" s="11">
        <f>T68-U68</f>
        <v>0</v>
      </c>
    </row>
    <row r="69" spans="2:22" hidden="1" x14ac:dyDescent="0.25">
      <c r="B69" s="14">
        <v>67</v>
      </c>
      <c r="C69" s="15" t="s">
        <v>227</v>
      </c>
      <c r="D69" s="15" t="s">
        <v>228</v>
      </c>
      <c r="E69" s="96" t="str">
        <f>IFERROR(VLOOKUP(Tabela2[[#This Row],[Name]],PWC!$C$18:$N$55,7,FALSE),"0")</f>
        <v>0</v>
      </c>
      <c r="F69" s="96" t="str">
        <f>IFERROR(VLOOKUP(Tabela2[[#This Row],[Name]],PWC!$C$18:$N$55,9,FALSE),"0")</f>
        <v>0</v>
      </c>
      <c r="G69" s="96" t="str">
        <f>IFERROR(VLOOKUP(Tabela2[[#This Row],[Name]],PWC!$C$18:$N$55,11,FALSE),"0")</f>
        <v>0</v>
      </c>
      <c r="H69" s="96" t="str">
        <f>IFERROR(VLOOKUP(Tabela2[[#This Row],[Name]],ParaStajerka!$C$16:$J$25,7,FALSE),"0")</f>
        <v>0</v>
      </c>
      <c r="I69" s="96" t="str">
        <f>IFERROR(VLOOKUP(Tabela2[[#This Row],[Name]],Adrenalin!$C$18:$M$41,7,FALSE),"0")</f>
        <v>0</v>
      </c>
      <c r="J69" s="96" t="str">
        <f>IFERROR(VLOOKUP(Tabela2[[#This Row],[Name]],Adrenalin!$C$18:$M$41,9,FALSE),"0")</f>
        <v>0</v>
      </c>
      <c r="K69" s="96" t="str">
        <f>IFERROR(VLOOKUP(Tabela2[[#This Row],[Name]],Adrenalin!$C$18:$M$41,11,FALSE),"0")</f>
        <v>0</v>
      </c>
      <c r="L69" s="96" t="str">
        <f>IFERROR(VLOOKUP(Tabela2[[#This Row],[Name]],Ratitovec!$C$18:$N$43,7,FALSE),"0")</f>
        <v>0</v>
      </c>
      <c r="M69" s="96" t="str">
        <f>IFERROR(VLOOKUP(Tabela2[[#This Row],[Name]],Ratitovec!$C$18:$N$43,9,FALSE),"0")</f>
        <v>0</v>
      </c>
      <c r="N69" s="96" t="str">
        <f>IFERROR(VLOOKUP(Tabela2[[#This Row],[Name]],Ratitovec!$C$18:$N$43,11,FALSE),"0")</f>
        <v>0</v>
      </c>
      <c r="O69" s="96" t="str">
        <f>IFERROR(VLOOKUP(Tabela2[[#This Row],[Name]],'DP2014'!$C$19:$I$50,7,FALSE),"0")</f>
        <v>0</v>
      </c>
      <c r="P69" s="96" t="str">
        <f>IFERROR(VLOOKUP(Tabela2[[#This Row],[Name]],SocaValley!$C$17:$M$39,6,FALSE),"0")</f>
        <v>0</v>
      </c>
      <c r="Q69" s="96" t="str">
        <f>IFERROR(VLOOKUP(Tabela2[[#This Row],[Name]],SocaValley!$C$17:$M$39,8,FALSE),"0")</f>
        <v>0</v>
      </c>
      <c r="R69" s="96" t="str">
        <f>IFERROR(VLOOKUP(Tabela2[[#This Row],[Name]],SocaValley!$C$17:$M$39,11,FALSE),"0")</f>
        <v>0</v>
      </c>
      <c r="S69" s="96" t="str">
        <f>IFERROR(VLOOKUP(Tabela2[[#This Row],[Name]],SocaValley!$C$17:$M$39,11,FALSE),"0")</f>
        <v>0</v>
      </c>
      <c r="T69" s="44">
        <f>SUM(E69:S69)</f>
        <v>0</v>
      </c>
      <c r="U69" s="8" t="str">
        <f>IFERROR(SUM(SMALL(Tabela2[[#This Row],[T 1]:[T 15]],{1;2;3;4})),"0")</f>
        <v>0</v>
      </c>
      <c r="V69" s="45">
        <f>T69-U69</f>
        <v>0</v>
      </c>
    </row>
    <row r="70" spans="2:22" hidden="1" x14ac:dyDescent="0.25">
      <c r="B70" s="14">
        <v>68</v>
      </c>
      <c r="C70" s="15" t="s">
        <v>122</v>
      </c>
      <c r="D70" s="15" t="s">
        <v>33</v>
      </c>
      <c r="E70" s="96" t="str">
        <f>IFERROR(VLOOKUP(Tabela2[[#This Row],[Name]],PWC!$C$18:$N$55,7,FALSE),"0")</f>
        <v>0</v>
      </c>
      <c r="F70" s="96" t="str">
        <f>IFERROR(VLOOKUP(Tabela2[[#This Row],[Name]],PWC!$C$18:$N$55,9,FALSE),"0")</f>
        <v>0</v>
      </c>
      <c r="G70" s="96" t="str">
        <f>IFERROR(VLOOKUP(Tabela2[[#This Row],[Name]],PWC!$C$18:$N$55,11,FALSE),"0")</f>
        <v>0</v>
      </c>
      <c r="H70" s="96" t="str">
        <f>IFERROR(VLOOKUP(Tabela2[[#This Row],[Name]],ParaStajerka!$C$16:$J$25,7,FALSE),"0")</f>
        <v>0</v>
      </c>
      <c r="I70" s="96" t="str">
        <f>IFERROR(VLOOKUP(Tabela2[[#This Row],[Name]],Adrenalin!$C$18:$M$41,7,FALSE),"0")</f>
        <v>0</v>
      </c>
      <c r="J70" s="96" t="str">
        <f>IFERROR(VLOOKUP(Tabela2[[#This Row],[Name]],Adrenalin!$C$18:$M$41,9,FALSE),"0")</f>
        <v>0</v>
      </c>
      <c r="K70" s="96" t="str">
        <f>IFERROR(VLOOKUP(Tabela2[[#This Row],[Name]],Adrenalin!$C$18:$M$41,11,FALSE),"0")</f>
        <v>0</v>
      </c>
      <c r="L70" s="96" t="str">
        <f>IFERROR(VLOOKUP(Tabela2[[#This Row],[Name]],Ratitovec!$C$18:$N$43,7,FALSE),"0")</f>
        <v>0</v>
      </c>
      <c r="M70" s="96" t="str">
        <f>IFERROR(VLOOKUP(Tabela2[[#This Row],[Name]],Ratitovec!$C$18:$N$43,9,FALSE),"0")</f>
        <v>0</v>
      </c>
      <c r="N70" s="96" t="str">
        <f>IFERROR(VLOOKUP(Tabela2[[#This Row],[Name]],Ratitovec!$C$18:$N$43,11,FALSE),"0")</f>
        <v>0</v>
      </c>
      <c r="O70" s="96" t="str">
        <f>IFERROR(VLOOKUP(Tabela2[[#This Row],[Name]],'DP2014'!$C$19:$I$50,7,FALSE),"0")</f>
        <v>0</v>
      </c>
      <c r="P70" s="96" t="str">
        <f>IFERROR(VLOOKUP(Tabela2[[#This Row],[Name]],SocaValley!$C$17:$M$39,6,FALSE),"0")</f>
        <v>0</v>
      </c>
      <c r="Q70" s="96" t="str">
        <f>IFERROR(VLOOKUP(Tabela2[[#This Row],[Name]],SocaValley!$C$17:$M$39,8,FALSE),"0")</f>
        <v>0</v>
      </c>
      <c r="R70" s="96" t="str">
        <f>IFERROR(VLOOKUP(Tabela2[[#This Row],[Name]],SocaValley!$C$17:$M$39,11,FALSE),"0")</f>
        <v>0</v>
      </c>
      <c r="S70" s="96" t="str">
        <f>IFERROR(VLOOKUP(Tabela2[[#This Row],[Name]],SocaValley!$C$17:$M$39,11,FALSE),"0")</f>
        <v>0</v>
      </c>
      <c r="T70" s="8">
        <f>SUM(E70:S70)</f>
        <v>0</v>
      </c>
      <c r="U70" s="8" t="str">
        <f>IFERROR(SUM(SMALL(Tabela2[[#This Row],[T 1]:[T 15]],{1;2;3;4})),"0")</f>
        <v>0</v>
      </c>
      <c r="V70" s="11">
        <f>T70-U70</f>
        <v>0</v>
      </c>
    </row>
    <row r="71" spans="2:22" hidden="1" x14ac:dyDescent="0.25">
      <c r="B71" s="14">
        <v>69</v>
      </c>
      <c r="C71" s="15" t="s">
        <v>236</v>
      </c>
      <c r="D71" s="15" t="s">
        <v>237</v>
      </c>
      <c r="E71" s="96" t="str">
        <f>IFERROR(VLOOKUP(Tabela2[[#This Row],[Name]],PWC!$C$18:$N$55,7,FALSE),"0")</f>
        <v>0</v>
      </c>
      <c r="F71" s="96" t="str">
        <f>IFERROR(VLOOKUP(Tabela2[[#This Row],[Name]],PWC!$C$18:$N$55,9,FALSE),"0")</f>
        <v>0</v>
      </c>
      <c r="G71" s="96" t="str">
        <f>IFERROR(VLOOKUP(Tabela2[[#This Row],[Name]],PWC!$C$18:$N$55,11,FALSE),"0")</f>
        <v>0</v>
      </c>
      <c r="H71" s="96" t="str">
        <f>IFERROR(VLOOKUP(Tabela2[[#This Row],[Name]],ParaStajerka!$C$16:$J$25,7,FALSE),"0")</f>
        <v>0</v>
      </c>
      <c r="I71" s="96" t="str">
        <f>IFERROR(VLOOKUP(Tabela2[[#This Row],[Name]],Adrenalin!$C$18:$M$41,7,FALSE),"0")</f>
        <v>0</v>
      </c>
      <c r="J71" s="96" t="str">
        <f>IFERROR(VLOOKUP(Tabela2[[#This Row],[Name]],Adrenalin!$C$18:$M$41,9,FALSE),"0")</f>
        <v>0</v>
      </c>
      <c r="K71" s="96" t="str">
        <f>IFERROR(VLOOKUP(Tabela2[[#This Row],[Name]],Adrenalin!$C$18:$M$41,11,FALSE),"0")</f>
        <v>0</v>
      </c>
      <c r="L71" s="96" t="str">
        <f>IFERROR(VLOOKUP(Tabela2[[#This Row],[Name]],Ratitovec!$C$18:$N$43,7,FALSE),"0")</f>
        <v>0</v>
      </c>
      <c r="M71" s="96" t="str">
        <f>IFERROR(VLOOKUP(Tabela2[[#This Row],[Name]],Ratitovec!$C$18:$N$43,9,FALSE),"0")</f>
        <v>0</v>
      </c>
      <c r="N71" s="96" t="str">
        <f>IFERROR(VLOOKUP(Tabela2[[#This Row],[Name]],Ratitovec!$C$18:$N$43,11,FALSE),"0")</f>
        <v>0</v>
      </c>
      <c r="O71" s="96" t="str">
        <f>IFERROR(VLOOKUP(Tabela2[[#This Row],[Name]],'DP2014'!$C$19:$I$50,7,FALSE),"0")</f>
        <v>0</v>
      </c>
      <c r="P71" s="96" t="str">
        <f>IFERROR(VLOOKUP(Tabela2[[#This Row],[Name]],SocaValley!$C$17:$M$39,6,FALSE),"0")</f>
        <v>0</v>
      </c>
      <c r="Q71" s="96" t="str">
        <f>IFERROR(VLOOKUP(Tabela2[[#This Row],[Name]],SocaValley!$C$17:$M$39,8,FALSE),"0")</f>
        <v>0</v>
      </c>
      <c r="R71" s="96" t="str">
        <f>IFERROR(VLOOKUP(Tabela2[[#This Row],[Name]],SocaValley!$C$17:$M$39,11,FALSE),"0")</f>
        <v>0</v>
      </c>
      <c r="S71" s="96" t="str">
        <f>IFERROR(VLOOKUP(Tabela2[[#This Row],[Name]],SocaValley!$C$17:$M$39,11,FALSE),"0")</f>
        <v>0</v>
      </c>
      <c r="T71" s="44">
        <f>SUM(E71:S71)</f>
        <v>0</v>
      </c>
      <c r="U71" s="8" t="str">
        <f>IFERROR(SUM(SMALL(Tabela2[[#This Row],[T 1]:[T 15]],{1;2;3;4})),"0")</f>
        <v>0</v>
      </c>
      <c r="V71" s="45">
        <f>T71-U71</f>
        <v>0</v>
      </c>
    </row>
    <row r="72" spans="2:22" hidden="1" x14ac:dyDescent="0.25">
      <c r="B72" s="14">
        <v>70</v>
      </c>
      <c r="C72" s="15" t="s">
        <v>82</v>
      </c>
      <c r="D72" s="15" t="s">
        <v>68</v>
      </c>
      <c r="E72" s="96" t="str">
        <f>IFERROR(VLOOKUP(Tabela2[[#This Row],[Name]],PWC!$C$18:$N$55,7,FALSE),"0")</f>
        <v>0</v>
      </c>
      <c r="F72" s="96" t="str">
        <f>IFERROR(VLOOKUP(Tabela2[[#This Row],[Name]],PWC!$C$18:$N$55,9,FALSE),"0")</f>
        <v>0</v>
      </c>
      <c r="G72" s="96" t="str">
        <f>IFERROR(VLOOKUP(Tabela2[[#This Row],[Name]],PWC!$C$18:$N$55,11,FALSE),"0")</f>
        <v>0</v>
      </c>
      <c r="H72" s="96" t="str">
        <f>IFERROR(VLOOKUP(Tabela2[[#This Row],[Name]],ParaStajerka!$C$16:$J$25,7,FALSE),"0")</f>
        <v>0</v>
      </c>
      <c r="I72" s="96" t="str">
        <f>IFERROR(VLOOKUP(Tabela2[[#This Row],[Name]],Adrenalin!$C$18:$M$41,7,FALSE),"0")</f>
        <v>0</v>
      </c>
      <c r="J72" s="96" t="str">
        <f>IFERROR(VLOOKUP(Tabela2[[#This Row],[Name]],Adrenalin!$C$18:$M$41,9,FALSE),"0")</f>
        <v>0</v>
      </c>
      <c r="K72" s="96" t="str">
        <f>IFERROR(VLOOKUP(Tabela2[[#This Row],[Name]],Adrenalin!$C$18:$M$41,11,FALSE),"0")</f>
        <v>0</v>
      </c>
      <c r="L72" s="96" t="str">
        <f>IFERROR(VLOOKUP(Tabela2[[#This Row],[Name]],Ratitovec!$C$18:$N$43,7,FALSE),"0")</f>
        <v>0</v>
      </c>
      <c r="M72" s="96" t="str">
        <f>IFERROR(VLOOKUP(Tabela2[[#This Row],[Name]],Ratitovec!$C$18:$N$43,9,FALSE),"0")</f>
        <v>0</v>
      </c>
      <c r="N72" s="96" t="str">
        <f>IFERROR(VLOOKUP(Tabela2[[#This Row],[Name]],Ratitovec!$C$18:$N$43,11,FALSE),"0")</f>
        <v>0</v>
      </c>
      <c r="O72" s="96" t="str">
        <f>IFERROR(VLOOKUP(Tabela2[[#This Row],[Name]],'DP2014'!$C$19:$I$50,7,FALSE),"0")</f>
        <v>0</v>
      </c>
      <c r="P72" s="96" t="str">
        <f>IFERROR(VLOOKUP(Tabela2[[#This Row],[Name]],SocaValley!$C$17:$M$39,6,FALSE),"0")</f>
        <v>0</v>
      </c>
      <c r="Q72" s="96" t="str">
        <f>IFERROR(VLOOKUP(Tabela2[[#This Row],[Name]],SocaValley!$C$17:$M$39,8,FALSE),"0")</f>
        <v>0</v>
      </c>
      <c r="R72" s="96" t="str">
        <f>IFERROR(VLOOKUP(Tabela2[[#This Row],[Name]],SocaValley!$C$17:$M$39,11,FALSE),"0")</f>
        <v>0</v>
      </c>
      <c r="S72" s="96" t="str">
        <f>IFERROR(VLOOKUP(Tabela2[[#This Row],[Name]],SocaValley!$C$17:$M$39,11,FALSE),"0")</f>
        <v>0</v>
      </c>
      <c r="T72" s="8">
        <f>SUM(E72:S72)</f>
        <v>0</v>
      </c>
      <c r="U72" s="8" t="str">
        <f>IFERROR(SUM(SMALL(Tabela2[[#This Row],[T 1]:[T 15]],{1;2;3;4})),"0")</f>
        <v>0</v>
      </c>
      <c r="V72" s="11">
        <f>T72-U72</f>
        <v>0</v>
      </c>
    </row>
    <row r="73" spans="2:22" hidden="1" x14ac:dyDescent="0.25">
      <c r="B73" s="14">
        <v>71</v>
      </c>
      <c r="C73" s="15" t="s">
        <v>23</v>
      </c>
      <c r="D73" s="15" t="s">
        <v>24</v>
      </c>
      <c r="E73" s="96" t="str">
        <f>IFERROR(VLOOKUP(Tabela2[[#This Row],[Name]],PWC!$C$18:$N$55,7,FALSE),"0")</f>
        <v>0</v>
      </c>
      <c r="F73" s="96" t="str">
        <f>IFERROR(VLOOKUP(Tabela2[[#This Row],[Name]],PWC!$C$18:$N$55,9,FALSE),"0")</f>
        <v>0</v>
      </c>
      <c r="G73" s="96" t="str">
        <f>IFERROR(VLOOKUP(Tabela2[[#This Row],[Name]],PWC!$C$18:$N$55,11,FALSE),"0")</f>
        <v>0</v>
      </c>
      <c r="H73" s="96" t="str">
        <f>IFERROR(VLOOKUP(Tabela2[[#This Row],[Name]],ParaStajerka!$C$16:$J$25,7,FALSE),"0")</f>
        <v>0</v>
      </c>
      <c r="I73" s="96" t="str">
        <f>IFERROR(VLOOKUP(Tabela2[[#This Row],[Name]],Adrenalin!$C$18:$M$41,7,FALSE),"0")</f>
        <v>0</v>
      </c>
      <c r="J73" s="96" t="str">
        <f>IFERROR(VLOOKUP(Tabela2[[#This Row],[Name]],Adrenalin!$C$18:$M$41,9,FALSE),"0")</f>
        <v>0</v>
      </c>
      <c r="K73" s="96" t="str">
        <f>IFERROR(VLOOKUP(Tabela2[[#This Row],[Name]],Adrenalin!$C$18:$M$41,11,FALSE),"0")</f>
        <v>0</v>
      </c>
      <c r="L73" s="96" t="str">
        <f>IFERROR(VLOOKUP(Tabela2[[#This Row],[Name]],Ratitovec!$C$18:$N$43,7,FALSE),"0")</f>
        <v>0</v>
      </c>
      <c r="M73" s="96" t="str">
        <f>IFERROR(VLOOKUP(Tabela2[[#This Row],[Name]],Ratitovec!$C$18:$N$43,9,FALSE),"0")</f>
        <v>0</v>
      </c>
      <c r="N73" s="96" t="str">
        <f>IFERROR(VLOOKUP(Tabela2[[#This Row],[Name]],Ratitovec!$C$18:$N$43,11,FALSE),"0")</f>
        <v>0</v>
      </c>
      <c r="O73" s="96" t="str">
        <f>IFERROR(VLOOKUP(Tabela2[[#This Row],[Name]],'DP2014'!$C$19:$I$50,7,FALSE),"0")</f>
        <v>0</v>
      </c>
      <c r="P73" s="96" t="str">
        <f>IFERROR(VLOOKUP(Tabela2[[#This Row],[Name]],SocaValley!$C$17:$M$39,6,FALSE),"0")</f>
        <v>0</v>
      </c>
      <c r="Q73" s="96" t="str">
        <f>IFERROR(VLOOKUP(Tabela2[[#This Row],[Name]],SocaValley!$C$17:$M$39,8,FALSE),"0")</f>
        <v>0</v>
      </c>
      <c r="R73" s="96" t="str">
        <f>IFERROR(VLOOKUP(Tabela2[[#This Row],[Name]],SocaValley!$C$17:$M$39,11,FALSE),"0")</f>
        <v>0</v>
      </c>
      <c r="S73" s="96" t="str">
        <f>IFERROR(VLOOKUP(Tabela2[[#This Row],[Name]],SocaValley!$C$17:$M$39,11,FALSE),"0")</f>
        <v>0</v>
      </c>
      <c r="T73" s="8">
        <f>SUM(E73:S73)</f>
        <v>0</v>
      </c>
      <c r="U73" s="8" t="str">
        <f>IFERROR(SUM(SMALL(Tabela2[[#This Row],[T 1]:[T 15]],{1;2;3;4})),"0")</f>
        <v>0</v>
      </c>
      <c r="V73" s="11">
        <f>T73-U73</f>
        <v>0</v>
      </c>
    </row>
    <row r="74" spans="2:22" hidden="1" x14ac:dyDescent="0.25">
      <c r="B74" s="14">
        <v>72</v>
      </c>
      <c r="C74" s="15" t="s">
        <v>51</v>
      </c>
      <c r="D74" s="15" t="s">
        <v>52</v>
      </c>
      <c r="E74" s="96" t="str">
        <f>IFERROR(VLOOKUP(Tabela2[[#This Row],[Name]],PWC!$C$18:$N$55,7,FALSE),"0")</f>
        <v>0</v>
      </c>
      <c r="F74" s="96" t="str">
        <f>IFERROR(VLOOKUP(Tabela2[[#This Row],[Name]],PWC!$C$18:$N$55,9,FALSE),"0")</f>
        <v>0</v>
      </c>
      <c r="G74" s="96" t="str">
        <f>IFERROR(VLOOKUP(Tabela2[[#This Row],[Name]],PWC!$C$18:$N$55,11,FALSE),"0")</f>
        <v>0</v>
      </c>
      <c r="H74" s="96" t="str">
        <f>IFERROR(VLOOKUP(Tabela2[[#This Row],[Name]],ParaStajerka!$C$16:$J$25,7,FALSE),"0")</f>
        <v>0</v>
      </c>
      <c r="I74" s="96" t="str">
        <f>IFERROR(VLOOKUP(Tabela2[[#This Row],[Name]],Adrenalin!$C$18:$M$41,7,FALSE),"0")</f>
        <v>0</v>
      </c>
      <c r="J74" s="96" t="str">
        <f>IFERROR(VLOOKUP(Tabela2[[#This Row],[Name]],Adrenalin!$C$18:$M$41,9,FALSE),"0")</f>
        <v>0</v>
      </c>
      <c r="K74" s="96" t="str">
        <f>IFERROR(VLOOKUP(Tabela2[[#This Row],[Name]],Adrenalin!$C$18:$M$41,11,FALSE),"0")</f>
        <v>0</v>
      </c>
      <c r="L74" s="96" t="str">
        <f>IFERROR(VLOOKUP(Tabela2[[#This Row],[Name]],Ratitovec!$C$18:$N$43,7,FALSE),"0")</f>
        <v>0</v>
      </c>
      <c r="M74" s="96" t="str">
        <f>IFERROR(VLOOKUP(Tabela2[[#This Row],[Name]],Ratitovec!$C$18:$N$43,9,FALSE),"0")</f>
        <v>0</v>
      </c>
      <c r="N74" s="96" t="str">
        <f>IFERROR(VLOOKUP(Tabela2[[#This Row],[Name]],Ratitovec!$C$18:$N$43,11,FALSE),"0")</f>
        <v>0</v>
      </c>
      <c r="O74" s="96" t="str">
        <f>IFERROR(VLOOKUP(Tabela2[[#This Row],[Name]],'DP2014'!$C$19:$I$50,7,FALSE),"0")</f>
        <v>0</v>
      </c>
      <c r="P74" s="96" t="str">
        <f>IFERROR(VLOOKUP(Tabela2[[#This Row],[Name]],SocaValley!$C$17:$M$39,6,FALSE),"0")</f>
        <v>0</v>
      </c>
      <c r="Q74" s="96" t="str">
        <f>IFERROR(VLOOKUP(Tabela2[[#This Row],[Name]],SocaValley!$C$17:$M$39,8,FALSE),"0")</f>
        <v>0</v>
      </c>
      <c r="R74" s="96" t="str">
        <f>IFERROR(VLOOKUP(Tabela2[[#This Row],[Name]],SocaValley!$C$17:$M$39,11,FALSE),"0")</f>
        <v>0</v>
      </c>
      <c r="S74" s="96" t="str">
        <f>IFERROR(VLOOKUP(Tabela2[[#This Row],[Name]],SocaValley!$C$17:$M$39,11,FALSE),"0")</f>
        <v>0</v>
      </c>
      <c r="T74" s="8">
        <f>SUM(E74:S74)</f>
        <v>0</v>
      </c>
      <c r="U74" s="8" t="str">
        <f>IFERROR(SUM(SMALL(Tabela2[[#This Row],[T 1]:[T 15]],{1;2;3;4})),"0")</f>
        <v>0</v>
      </c>
      <c r="V74" s="11">
        <f>T74-U74</f>
        <v>0</v>
      </c>
    </row>
    <row r="75" spans="2:22" hidden="1" x14ac:dyDescent="0.25">
      <c r="B75" s="14">
        <v>73</v>
      </c>
      <c r="C75" s="15" t="s">
        <v>63</v>
      </c>
      <c r="D75" s="15" t="s">
        <v>64</v>
      </c>
      <c r="E75" s="96" t="str">
        <f>IFERROR(VLOOKUP(Tabela2[[#This Row],[Name]],PWC!$C$18:$N$55,7,FALSE),"0")</f>
        <v>0</v>
      </c>
      <c r="F75" s="96" t="str">
        <f>IFERROR(VLOOKUP(Tabela2[[#This Row],[Name]],PWC!$C$18:$N$55,9,FALSE),"0")</f>
        <v>0</v>
      </c>
      <c r="G75" s="96" t="str">
        <f>IFERROR(VLOOKUP(Tabela2[[#This Row],[Name]],PWC!$C$18:$N$55,11,FALSE),"0")</f>
        <v>0</v>
      </c>
      <c r="H75" s="96" t="str">
        <f>IFERROR(VLOOKUP(Tabela2[[#This Row],[Name]],ParaStajerka!$C$16:$J$25,7,FALSE),"0")</f>
        <v>0</v>
      </c>
      <c r="I75" s="96" t="str">
        <f>IFERROR(VLOOKUP(Tabela2[[#This Row],[Name]],Adrenalin!$C$18:$M$41,7,FALSE),"0")</f>
        <v>0</v>
      </c>
      <c r="J75" s="96" t="str">
        <f>IFERROR(VLOOKUP(Tabela2[[#This Row],[Name]],Adrenalin!$C$18:$M$41,9,FALSE),"0")</f>
        <v>0</v>
      </c>
      <c r="K75" s="96" t="str">
        <f>IFERROR(VLOOKUP(Tabela2[[#This Row],[Name]],Adrenalin!$C$18:$M$41,11,FALSE),"0")</f>
        <v>0</v>
      </c>
      <c r="L75" s="96" t="str">
        <f>IFERROR(VLOOKUP(Tabela2[[#This Row],[Name]],Ratitovec!$C$18:$N$43,7,FALSE),"0")</f>
        <v>0</v>
      </c>
      <c r="M75" s="96" t="str">
        <f>IFERROR(VLOOKUP(Tabela2[[#This Row],[Name]],Ratitovec!$C$18:$N$43,9,FALSE),"0")</f>
        <v>0</v>
      </c>
      <c r="N75" s="96" t="str">
        <f>IFERROR(VLOOKUP(Tabela2[[#This Row],[Name]],Ratitovec!$C$18:$N$43,11,FALSE),"0")</f>
        <v>0</v>
      </c>
      <c r="O75" s="96" t="str">
        <f>IFERROR(VLOOKUP(Tabela2[[#This Row],[Name]],'DP2014'!$C$19:$I$50,7,FALSE),"0")</f>
        <v>0</v>
      </c>
      <c r="P75" s="96" t="str">
        <f>IFERROR(VLOOKUP(Tabela2[[#This Row],[Name]],SocaValley!$C$17:$M$39,6,FALSE),"0")</f>
        <v>0</v>
      </c>
      <c r="Q75" s="96" t="str">
        <f>IFERROR(VLOOKUP(Tabela2[[#This Row],[Name]],SocaValley!$C$17:$M$39,8,FALSE),"0")</f>
        <v>0</v>
      </c>
      <c r="R75" s="96" t="str">
        <f>IFERROR(VLOOKUP(Tabela2[[#This Row],[Name]],SocaValley!$C$17:$M$39,11,FALSE),"0")</f>
        <v>0</v>
      </c>
      <c r="S75" s="96" t="str">
        <f>IFERROR(VLOOKUP(Tabela2[[#This Row],[Name]],SocaValley!$C$17:$M$39,11,FALSE),"0")</f>
        <v>0</v>
      </c>
      <c r="T75" s="8">
        <f>SUM(E75:S75)</f>
        <v>0</v>
      </c>
      <c r="U75" s="8" t="str">
        <f>IFERROR(SUM(SMALL(Tabela2[[#This Row],[T 1]:[T 15]],{1;2;3;4})),"0")</f>
        <v>0</v>
      </c>
      <c r="V75" s="11">
        <f>T75-U75</f>
        <v>0</v>
      </c>
    </row>
    <row r="76" spans="2:22" hidden="1" x14ac:dyDescent="0.25">
      <c r="B76" s="14">
        <v>74</v>
      </c>
      <c r="C76" s="15" t="s">
        <v>65</v>
      </c>
      <c r="D76" s="15" t="s">
        <v>47</v>
      </c>
      <c r="E76" s="96" t="str">
        <f>IFERROR(VLOOKUP(Tabela2[[#This Row],[Name]],PWC!$C$18:$N$55,7,FALSE),"0")</f>
        <v>0</v>
      </c>
      <c r="F76" s="96" t="str">
        <f>IFERROR(VLOOKUP(Tabela2[[#This Row],[Name]],PWC!$C$18:$N$55,9,FALSE),"0")</f>
        <v>0</v>
      </c>
      <c r="G76" s="96" t="str">
        <f>IFERROR(VLOOKUP(Tabela2[[#This Row],[Name]],PWC!$C$18:$N$55,11,FALSE),"0")</f>
        <v>0</v>
      </c>
      <c r="H76" s="96" t="str">
        <f>IFERROR(VLOOKUP(Tabela2[[#This Row],[Name]],ParaStajerka!$C$16:$J$25,7,FALSE),"0")</f>
        <v>0</v>
      </c>
      <c r="I76" s="96" t="str">
        <f>IFERROR(VLOOKUP(Tabela2[[#This Row],[Name]],Adrenalin!$C$18:$M$41,7,FALSE),"0")</f>
        <v>0</v>
      </c>
      <c r="J76" s="96" t="str">
        <f>IFERROR(VLOOKUP(Tabela2[[#This Row],[Name]],Adrenalin!$C$18:$M$41,9,FALSE),"0")</f>
        <v>0</v>
      </c>
      <c r="K76" s="96" t="str">
        <f>IFERROR(VLOOKUP(Tabela2[[#This Row],[Name]],Adrenalin!$C$18:$M$41,11,FALSE),"0")</f>
        <v>0</v>
      </c>
      <c r="L76" s="96" t="str">
        <f>IFERROR(VLOOKUP(Tabela2[[#This Row],[Name]],Ratitovec!$C$18:$N$43,7,FALSE),"0")</f>
        <v>0</v>
      </c>
      <c r="M76" s="96" t="str">
        <f>IFERROR(VLOOKUP(Tabela2[[#This Row],[Name]],Ratitovec!$C$18:$N$43,9,FALSE),"0")</f>
        <v>0</v>
      </c>
      <c r="N76" s="96" t="str">
        <f>IFERROR(VLOOKUP(Tabela2[[#This Row],[Name]],Ratitovec!$C$18:$N$43,11,FALSE),"0")</f>
        <v>0</v>
      </c>
      <c r="O76" s="96" t="str">
        <f>IFERROR(VLOOKUP(Tabela2[[#This Row],[Name]],'DP2014'!$C$19:$I$50,7,FALSE),"0")</f>
        <v>0</v>
      </c>
      <c r="P76" s="96" t="str">
        <f>IFERROR(VLOOKUP(Tabela2[[#This Row],[Name]],SocaValley!$C$17:$M$39,6,FALSE),"0")</f>
        <v>0</v>
      </c>
      <c r="Q76" s="96" t="str">
        <f>IFERROR(VLOOKUP(Tabela2[[#This Row],[Name]],SocaValley!$C$17:$M$39,8,FALSE),"0")</f>
        <v>0</v>
      </c>
      <c r="R76" s="96" t="str">
        <f>IFERROR(VLOOKUP(Tabela2[[#This Row],[Name]],SocaValley!$C$17:$M$39,11,FALSE),"0")</f>
        <v>0</v>
      </c>
      <c r="S76" s="96" t="str">
        <f>IFERROR(VLOOKUP(Tabela2[[#This Row],[Name]],SocaValley!$C$17:$M$39,11,FALSE),"0")</f>
        <v>0</v>
      </c>
      <c r="T76" s="8">
        <f>SUM(E76:S76)</f>
        <v>0</v>
      </c>
      <c r="U76" s="8" t="str">
        <f>IFERROR(SUM(SMALL(Tabela2[[#This Row],[T 1]:[T 15]],{1;2;3;4})),"0")</f>
        <v>0</v>
      </c>
      <c r="V76" s="11">
        <f>T76-U76</f>
        <v>0</v>
      </c>
    </row>
    <row r="77" spans="2:22" hidden="1" x14ac:dyDescent="0.25">
      <c r="B77" s="14">
        <v>75</v>
      </c>
      <c r="C77" s="15" t="s">
        <v>88</v>
      </c>
      <c r="D77" s="15" t="s">
        <v>67</v>
      </c>
      <c r="E77" s="96" t="str">
        <f>IFERROR(VLOOKUP(Tabela2[[#This Row],[Name]],PWC!$C$18:$N$55,7,FALSE),"0")</f>
        <v>0</v>
      </c>
      <c r="F77" s="96" t="str">
        <f>IFERROR(VLOOKUP(Tabela2[[#This Row],[Name]],PWC!$C$18:$N$55,9,FALSE),"0")</f>
        <v>0</v>
      </c>
      <c r="G77" s="96" t="str">
        <f>IFERROR(VLOOKUP(Tabela2[[#This Row],[Name]],PWC!$C$18:$N$55,11,FALSE),"0")</f>
        <v>0</v>
      </c>
      <c r="H77" s="96" t="str">
        <f>IFERROR(VLOOKUP(Tabela2[[#This Row],[Name]],ParaStajerka!$C$16:$J$25,7,FALSE),"0")</f>
        <v>0</v>
      </c>
      <c r="I77" s="96" t="str">
        <f>IFERROR(VLOOKUP(Tabela2[[#This Row],[Name]],Adrenalin!$C$18:$M$41,7,FALSE),"0")</f>
        <v>0</v>
      </c>
      <c r="J77" s="96" t="str">
        <f>IFERROR(VLOOKUP(Tabela2[[#This Row],[Name]],Adrenalin!$C$18:$M$41,9,FALSE),"0")</f>
        <v>0</v>
      </c>
      <c r="K77" s="96" t="str">
        <f>IFERROR(VLOOKUP(Tabela2[[#This Row],[Name]],Adrenalin!$C$18:$M$41,11,FALSE),"0")</f>
        <v>0</v>
      </c>
      <c r="L77" s="96" t="str">
        <f>IFERROR(VLOOKUP(Tabela2[[#This Row],[Name]],Ratitovec!$C$18:$N$43,7,FALSE),"0")</f>
        <v>0</v>
      </c>
      <c r="M77" s="96" t="str">
        <f>IFERROR(VLOOKUP(Tabela2[[#This Row],[Name]],Ratitovec!$C$18:$N$43,9,FALSE),"0")</f>
        <v>0</v>
      </c>
      <c r="N77" s="96" t="str">
        <f>IFERROR(VLOOKUP(Tabela2[[#This Row],[Name]],Ratitovec!$C$18:$N$43,11,FALSE),"0")</f>
        <v>0</v>
      </c>
      <c r="O77" s="96" t="str">
        <f>IFERROR(VLOOKUP(Tabela2[[#This Row],[Name]],'DP2014'!$C$19:$I$50,7,FALSE),"0")</f>
        <v>0</v>
      </c>
      <c r="P77" s="96" t="str">
        <f>IFERROR(VLOOKUP(Tabela2[[#This Row],[Name]],SocaValley!$C$17:$M$39,6,FALSE),"0")</f>
        <v>0</v>
      </c>
      <c r="Q77" s="96" t="str">
        <f>IFERROR(VLOOKUP(Tabela2[[#This Row],[Name]],SocaValley!$C$17:$M$39,8,FALSE),"0")</f>
        <v>0</v>
      </c>
      <c r="R77" s="96" t="str">
        <f>IFERROR(VLOOKUP(Tabela2[[#This Row],[Name]],SocaValley!$C$17:$M$39,11,FALSE),"0")</f>
        <v>0</v>
      </c>
      <c r="S77" s="96" t="str">
        <f>IFERROR(VLOOKUP(Tabela2[[#This Row],[Name]],SocaValley!$C$17:$M$39,11,FALSE),"0")</f>
        <v>0</v>
      </c>
      <c r="T77" s="8">
        <f>SUM(E77:S77)</f>
        <v>0</v>
      </c>
      <c r="U77" s="8" t="str">
        <f>IFERROR(SUM(SMALL(Tabela2[[#This Row],[T 1]:[T 15]],{1;2;3;4})),"0")</f>
        <v>0</v>
      </c>
      <c r="V77" s="11">
        <f>T77-U77</f>
        <v>0</v>
      </c>
    </row>
    <row r="78" spans="2:22" hidden="1" x14ac:dyDescent="0.25">
      <c r="B78" s="14">
        <v>76</v>
      </c>
      <c r="C78" s="15" t="s">
        <v>66</v>
      </c>
      <c r="D78" s="15" t="s">
        <v>67</v>
      </c>
      <c r="E78" s="96" t="str">
        <f>IFERROR(VLOOKUP(Tabela2[[#This Row],[Name]],PWC!$C$18:$N$55,7,FALSE),"0")</f>
        <v>0</v>
      </c>
      <c r="F78" s="96" t="str">
        <f>IFERROR(VLOOKUP(Tabela2[[#This Row],[Name]],PWC!$C$18:$N$55,9,FALSE),"0")</f>
        <v>0</v>
      </c>
      <c r="G78" s="96" t="str">
        <f>IFERROR(VLOOKUP(Tabela2[[#This Row],[Name]],PWC!$C$18:$N$55,11,FALSE),"0")</f>
        <v>0</v>
      </c>
      <c r="H78" s="96" t="str">
        <f>IFERROR(VLOOKUP(Tabela2[[#This Row],[Name]],ParaStajerka!$C$16:$J$25,7,FALSE),"0")</f>
        <v>0</v>
      </c>
      <c r="I78" s="96" t="str">
        <f>IFERROR(VLOOKUP(Tabela2[[#This Row],[Name]],Adrenalin!$C$18:$M$41,7,FALSE),"0")</f>
        <v>0</v>
      </c>
      <c r="J78" s="96" t="str">
        <f>IFERROR(VLOOKUP(Tabela2[[#This Row],[Name]],Adrenalin!$C$18:$M$41,9,FALSE),"0")</f>
        <v>0</v>
      </c>
      <c r="K78" s="96" t="str">
        <f>IFERROR(VLOOKUP(Tabela2[[#This Row],[Name]],Adrenalin!$C$18:$M$41,11,FALSE),"0")</f>
        <v>0</v>
      </c>
      <c r="L78" s="96" t="str">
        <f>IFERROR(VLOOKUP(Tabela2[[#This Row],[Name]],Ratitovec!$C$18:$N$43,7,FALSE),"0")</f>
        <v>0</v>
      </c>
      <c r="M78" s="96" t="str">
        <f>IFERROR(VLOOKUP(Tabela2[[#This Row],[Name]],Ratitovec!$C$18:$N$43,9,FALSE),"0")</f>
        <v>0</v>
      </c>
      <c r="N78" s="96" t="str">
        <f>IFERROR(VLOOKUP(Tabela2[[#This Row],[Name]],Ratitovec!$C$18:$N$43,11,FALSE),"0")</f>
        <v>0</v>
      </c>
      <c r="O78" s="96" t="str">
        <f>IFERROR(VLOOKUP(Tabela2[[#This Row],[Name]],'DP2014'!$C$19:$I$50,7,FALSE),"0")</f>
        <v>0</v>
      </c>
      <c r="P78" s="96" t="str">
        <f>IFERROR(VLOOKUP(Tabela2[[#This Row],[Name]],SocaValley!$C$17:$M$39,6,FALSE),"0")</f>
        <v>0</v>
      </c>
      <c r="Q78" s="96" t="str">
        <f>IFERROR(VLOOKUP(Tabela2[[#This Row],[Name]],SocaValley!$C$17:$M$39,8,FALSE),"0")</f>
        <v>0</v>
      </c>
      <c r="R78" s="96" t="str">
        <f>IFERROR(VLOOKUP(Tabela2[[#This Row],[Name]],SocaValley!$C$17:$M$39,11,FALSE),"0")</f>
        <v>0</v>
      </c>
      <c r="S78" s="96" t="str">
        <f>IFERROR(VLOOKUP(Tabela2[[#This Row],[Name]],SocaValley!$C$17:$M$39,11,FALSE),"0")</f>
        <v>0</v>
      </c>
      <c r="T78" s="8">
        <f>SUM(E78:S78)</f>
        <v>0</v>
      </c>
      <c r="U78" s="8" t="str">
        <f>IFERROR(SUM(SMALL(Tabela2[[#This Row],[T 1]:[T 15]],{1;2;3;4})),"0")</f>
        <v>0</v>
      </c>
      <c r="V78" s="11">
        <f>T78-U78</f>
        <v>0</v>
      </c>
    </row>
    <row r="79" spans="2:22" hidden="1" x14ac:dyDescent="0.25">
      <c r="B79" s="14">
        <v>77</v>
      </c>
      <c r="C79" s="15" t="s">
        <v>48</v>
      </c>
      <c r="D79" s="15" t="s">
        <v>244</v>
      </c>
      <c r="E79" s="96" t="str">
        <f>IFERROR(VLOOKUP(Tabela2[[#This Row],[Name]],PWC!$C$18:$N$55,7,FALSE),"0")</f>
        <v>0</v>
      </c>
      <c r="F79" s="96" t="str">
        <f>IFERROR(VLOOKUP(Tabela2[[#This Row],[Name]],PWC!$C$18:$N$55,9,FALSE),"0")</f>
        <v>0</v>
      </c>
      <c r="G79" s="96" t="str">
        <f>IFERROR(VLOOKUP(Tabela2[[#This Row],[Name]],PWC!$C$18:$N$55,11,FALSE),"0")</f>
        <v>0</v>
      </c>
      <c r="H79" s="96" t="str">
        <f>IFERROR(VLOOKUP(Tabela2[[#This Row],[Name]],ParaStajerka!$C$16:$J$25,7,FALSE),"0")</f>
        <v>0</v>
      </c>
      <c r="I79" s="96" t="str">
        <f>IFERROR(VLOOKUP(Tabela2[[#This Row],[Name]],Adrenalin!$C$18:$M$41,7,FALSE),"0")</f>
        <v>0</v>
      </c>
      <c r="J79" s="96" t="str">
        <f>IFERROR(VLOOKUP(Tabela2[[#This Row],[Name]],Adrenalin!$C$18:$M$41,9,FALSE),"0")</f>
        <v>0</v>
      </c>
      <c r="K79" s="96" t="str">
        <f>IFERROR(VLOOKUP(Tabela2[[#This Row],[Name]],Adrenalin!$C$18:$M$41,11,FALSE),"0")</f>
        <v>0</v>
      </c>
      <c r="L79" s="96" t="str">
        <f>IFERROR(VLOOKUP(Tabela2[[#This Row],[Name]],Ratitovec!$C$18:$N$43,7,FALSE),"0")</f>
        <v>0</v>
      </c>
      <c r="M79" s="96" t="str">
        <f>IFERROR(VLOOKUP(Tabela2[[#This Row],[Name]],Ratitovec!$C$18:$N$43,9,FALSE),"0")</f>
        <v>0</v>
      </c>
      <c r="N79" s="96" t="str">
        <f>IFERROR(VLOOKUP(Tabela2[[#This Row],[Name]],Ratitovec!$C$18:$N$43,11,FALSE),"0")</f>
        <v>0</v>
      </c>
      <c r="O79" s="96" t="str">
        <f>IFERROR(VLOOKUP(Tabela2[[#This Row],[Name]],'DP2014'!$C$19:$I$50,7,FALSE),"0")</f>
        <v>0</v>
      </c>
      <c r="P79" s="96" t="str">
        <f>IFERROR(VLOOKUP(Tabela2[[#This Row],[Name]],SocaValley!$C$17:$M$39,6,FALSE),"0")</f>
        <v>0</v>
      </c>
      <c r="Q79" s="96" t="str">
        <f>IFERROR(VLOOKUP(Tabela2[[#This Row],[Name]],SocaValley!$C$17:$M$39,8,FALSE),"0")</f>
        <v>0</v>
      </c>
      <c r="R79" s="96" t="str">
        <f>IFERROR(VLOOKUP(Tabela2[[#This Row],[Name]],SocaValley!$C$17:$M$39,11,FALSE),"0")</f>
        <v>0</v>
      </c>
      <c r="S79" s="96" t="str">
        <f>IFERROR(VLOOKUP(Tabela2[[#This Row],[Name]],SocaValley!$C$17:$M$39,11,FALSE),"0")</f>
        <v>0</v>
      </c>
      <c r="T79" s="8">
        <f>SUM(E79:S79)</f>
        <v>0</v>
      </c>
      <c r="U79" s="8" t="str">
        <f>IFERROR(SUM(SMALL(Tabela2[[#This Row],[T 1]:[T 15]],{1;2;3;4})),"0")</f>
        <v>0</v>
      </c>
      <c r="V79" s="11">
        <f>T79-U79</f>
        <v>0</v>
      </c>
    </row>
    <row r="80" spans="2:22" hidden="1" x14ac:dyDescent="0.25">
      <c r="B80" s="14">
        <v>78</v>
      </c>
      <c r="C80" s="15" t="s">
        <v>69</v>
      </c>
      <c r="D80" s="15" t="s">
        <v>70</v>
      </c>
      <c r="E80" s="96" t="str">
        <f>IFERROR(VLOOKUP(Tabela2[[#This Row],[Name]],PWC!$C$18:$N$55,7,FALSE),"0")</f>
        <v>0</v>
      </c>
      <c r="F80" s="96" t="str">
        <f>IFERROR(VLOOKUP(Tabela2[[#This Row],[Name]],PWC!$C$18:$N$55,9,FALSE),"0")</f>
        <v>0</v>
      </c>
      <c r="G80" s="96" t="str">
        <f>IFERROR(VLOOKUP(Tabela2[[#This Row],[Name]],PWC!$C$18:$N$55,11,FALSE),"0")</f>
        <v>0</v>
      </c>
      <c r="H80" s="96" t="str">
        <f>IFERROR(VLOOKUP(Tabela2[[#This Row],[Name]],ParaStajerka!$C$16:$J$25,7,FALSE),"0")</f>
        <v>0</v>
      </c>
      <c r="I80" s="96" t="str">
        <f>IFERROR(VLOOKUP(Tabela2[[#This Row],[Name]],Adrenalin!$C$18:$M$41,7,FALSE),"0")</f>
        <v>0</v>
      </c>
      <c r="J80" s="96" t="str">
        <f>IFERROR(VLOOKUP(Tabela2[[#This Row],[Name]],Adrenalin!$C$18:$M$41,9,FALSE),"0")</f>
        <v>0</v>
      </c>
      <c r="K80" s="96" t="str">
        <f>IFERROR(VLOOKUP(Tabela2[[#This Row],[Name]],Adrenalin!$C$18:$M$41,11,FALSE),"0")</f>
        <v>0</v>
      </c>
      <c r="L80" s="96" t="str">
        <f>IFERROR(VLOOKUP(Tabela2[[#This Row],[Name]],Ratitovec!$C$18:$N$43,7,FALSE),"0")</f>
        <v>0</v>
      </c>
      <c r="M80" s="96" t="str">
        <f>IFERROR(VLOOKUP(Tabela2[[#This Row],[Name]],Ratitovec!$C$18:$N$43,9,FALSE),"0")</f>
        <v>0</v>
      </c>
      <c r="N80" s="96" t="str">
        <f>IFERROR(VLOOKUP(Tabela2[[#This Row],[Name]],Ratitovec!$C$18:$N$43,11,FALSE),"0")</f>
        <v>0</v>
      </c>
      <c r="O80" s="96" t="str">
        <f>IFERROR(VLOOKUP(Tabela2[[#This Row],[Name]],'DP2014'!$C$19:$I$50,7,FALSE),"0")</f>
        <v>0</v>
      </c>
      <c r="P80" s="96" t="str">
        <f>IFERROR(VLOOKUP(Tabela2[[#This Row],[Name]],SocaValley!$C$17:$M$39,6,FALSE),"0")</f>
        <v>0</v>
      </c>
      <c r="Q80" s="96" t="str">
        <f>IFERROR(VLOOKUP(Tabela2[[#This Row],[Name]],SocaValley!$C$17:$M$39,8,FALSE),"0")</f>
        <v>0</v>
      </c>
      <c r="R80" s="96" t="str">
        <f>IFERROR(VLOOKUP(Tabela2[[#This Row],[Name]],SocaValley!$C$17:$M$39,11,FALSE),"0")</f>
        <v>0</v>
      </c>
      <c r="S80" s="96" t="str">
        <f>IFERROR(VLOOKUP(Tabela2[[#This Row],[Name]],SocaValley!$C$17:$M$39,11,FALSE),"0")</f>
        <v>0</v>
      </c>
      <c r="T80" s="8">
        <f>SUM(E80:S80)</f>
        <v>0</v>
      </c>
      <c r="U80" s="8" t="str">
        <f>IFERROR(SUM(SMALL(Tabela2[[#This Row],[T 1]:[T 15]],{1;2;3;4})),"0")</f>
        <v>0</v>
      </c>
      <c r="V80" s="11">
        <f>T80-U80</f>
        <v>0</v>
      </c>
    </row>
    <row r="81" spans="2:22" hidden="1" x14ac:dyDescent="0.25">
      <c r="B81" s="14">
        <v>79</v>
      </c>
      <c r="C81" s="15" t="s">
        <v>108</v>
      </c>
      <c r="D81" s="15" t="s">
        <v>73</v>
      </c>
      <c r="E81" s="96" t="str">
        <f>IFERROR(VLOOKUP(Tabela2[[#This Row],[Name]],PWC!$C$18:$N$55,7,FALSE),"0")</f>
        <v>0</v>
      </c>
      <c r="F81" s="96" t="str">
        <f>IFERROR(VLOOKUP(Tabela2[[#This Row],[Name]],PWC!$C$18:$N$55,9,FALSE),"0")</f>
        <v>0</v>
      </c>
      <c r="G81" s="96" t="str">
        <f>IFERROR(VLOOKUP(Tabela2[[#This Row],[Name]],PWC!$C$18:$N$55,11,FALSE),"0")</f>
        <v>0</v>
      </c>
      <c r="H81" s="96" t="str">
        <f>IFERROR(VLOOKUP(Tabela2[[#This Row],[Name]],ParaStajerka!$C$16:$J$25,7,FALSE),"0")</f>
        <v>0</v>
      </c>
      <c r="I81" s="96" t="str">
        <f>IFERROR(VLOOKUP(Tabela2[[#This Row],[Name]],Adrenalin!$C$18:$M$41,7,FALSE),"0")</f>
        <v>0</v>
      </c>
      <c r="J81" s="96" t="str">
        <f>IFERROR(VLOOKUP(Tabela2[[#This Row],[Name]],Adrenalin!$C$18:$M$41,9,FALSE),"0")</f>
        <v>0</v>
      </c>
      <c r="K81" s="96" t="str">
        <f>IFERROR(VLOOKUP(Tabela2[[#This Row],[Name]],Adrenalin!$C$18:$M$41,11,FALSE),"0")</f>
        <v>0</v>
      </c>
      <c r="L81" s="96" t="str">
        <f>IFERROR(VLOOKUP(Tabela2[[#This Row],[Name]],Ratitovec!$C$18:$N$43,7,FALSE),"0")</f>
        <v>0</v>
      </c>
      <c r="M81" s="96" t="str">
        <f>IFERROR(VLOOKUP(Tabela2[[#This Row],[Name]],Ratitovec!$C$18:$N$43,9,FALSE),"0")</f>
        <v>0</v>
      </c>
      <c r="N81" s="96" t="str">
        <f>IFERROR(VLOOKUP(Tabela2[[#This Row],[Name]],Ratitovec!$C$18:$N$43,11,FALSE),"0")</f>
        <v>0</v>
      </c>
      <c r="O81" s="96" t="str">
        <f>IFERROR(VLOOKUP(Tabela2[[#This Row],[Name]],'DP2014'!$C$19:$I$50,7,FALSE),"0")</f>
        <v>0</v>
      </c>
      <c r="P81" s="96" t="str">
        <f>IFERROR(VLOOKUP(Tabela2[[#This Row],[Name]],SocaValley!$C$17:$M$39,6,FALSE),"0")</f>
        <v>0</v>
      </c>
      <c r="Q81" s="96" t="str">
        <f>IFERROR(VLOOKUP(Tabela2[[#This Row],[Name]],SocaValley!$C$17:$M$39,8,FALSE),"0")</f>
        <v>0</v>
      </c>
      <c r="R81" s="96" t="str">
        <f>IFERROR(VLOOKUP(Tabela2[[#This Row],[Name]],SocaValley!$C$17:$M$39,11,FALSE),"0")</f>
        <v>0</v>
      </c>
      <c r="S81" s="96" t="str">
        <f>IFERROR(VLOOKUP(Tabela2[[#This Row],[Name]],SocaValley!$C$17:$M$39,11,FALSE),"0")</f>
        <v>0</v>
      </c>
      <c r="T81" s="8">
        <f>SUM(E81:S81)</f>
        <v>0</v>
      </c>
      <c r="U81" s="8" t="str">
        <f>IFERROR(SUM(SMALL(Tabela2[[#This Row],[T 1]:[T 15]],{1;2;3;4})),"0")</f>
        <v>0</v>
      </c>
      <c r="V81" s="11">
        <f>T81-U81</f>
        <v>0</v>
      </c>
    </row>
    <row r="82" spans="2:22" hidden="1" x14ac:dyDescent="0.25">
      <c r="B82" s="14">
        <v>80</v>
      </c>
      <c r="C82" s="15" t="s">
        <v>113</v>
      </c>
      <c r="D82" s="15" t="s">
        <v>73</v>
      </c>
      <c r="E82" s="96" t="str">
        <f>IFERROR(VLOOKUP(Tabela2[[#This Row],[Name]],PWC!$C$18:$N$55,7,FALSE),"0")</f>
        <v>0</v>
      </c>
      <c r="F82" s="96" t="str">
        <f>IFERROR(VLOOKUP(Tabela2[[#This Row],[Name]],PWC!$C$18:$N$55,9,FALSE),"0")</f>
        <v>0</v>
      </c>
      <c r="G82" s="96" t="str">
        <f>IFERROR(VLOOKUP(Tabela2[[#This Row],[Name]],PWC!$C$18:$N$55,11,FALSE),"0")</f>
        <v>0</v>
      </c>
      <c r="H82" s="96" t="str">
        <f>IFERROR(VLOOKUP(Tabela2[[#This Row],[Name]],ParaStajerka!$C$16:$J$25,7,FALSE),"0")</f>
        <v>0</v>
      </c>
      <c r="I82" s="96" t="str">
        <f>IFERROR(VLOOKUP(Tabela2[[#This Row],[Name]],Adrenalin!$C$18:$M$41,7,FALSE),"0")</f>
        <v>0</v>
      </c>
      <c r="J82" s="96" t="str">
        <f>IFERROR(VLOOKUP(Tabela2[[#This Row],[Name]],Adrenalin!$C$18:$M$41,9,FALSE),"0")</f>
        <v>0</v>
      </c>
      <c r="K82" s="96" t="str">
        <f>IFERROR(VLOOKUP(Tabela2[[#This Row],[Name]],Adrenalin!$C$18:$M$41,11,FALSE),"0")</f>
        <v>0</v>
      </c>
      <c r="L82" s="96" t="str">
        <f>IFERROR(VLOOKUP(Tabela2[[#This Row],[Name]],Ratitovec!$C$18:$N$43,7,FALSE),"0")</f>
        <v>0</v>
      </c>
      <c r="M82" s="96" t="str">
        <f>IFERROR(VLOOKUP(Tabela2[[#This Row],[Name]],Ratitovec!$C$18:$N$43,9,FALSE),"0")</f>
        <v>0</v>
      </c>
      <c r="N82" s="96" t="str">
        <f>IFERROR(VLOOKUP(Tabela2[[#This Row],[Name]],Ratitovec!$C$18:$N$43,11,FALSE),"0")</f>
        <v>0</v>
      </c>
      <c r="O82" s="96" t="str">
        <f>IFERROR(VLOOKUP(Tabela2[[#This Row],[Name]],'DP2014'!$C$19:$I$50,7,FALSE),"0")</f>
        <v>0</v>
      </c>
      <c r="P82" s="96" t="str">
        <f>IFERROR(VLOOKUP(Tabela2[[#This Row],[Name]],SocaValley!$C$17:$M$39,6,FALSE),"0")</f>
        <v>0</v>
      </c>
      <c r="Q82" s="96" t="str">
        <f>IFERROR(VLOOKUP(Tabela2[[#This Row],[Name]],SocaValley!$C$17:$M$39,8,FALSE),"0")</f>
        <v>0</v>
      </c>
      <c r="R82" s="96" t="str">
        <f>IFERROR(VLOOKUP(Tabela2[[#This Row],[Name]],SocaValley!$C$17:$M$39,11,FALSE),"0")</f>
        <v>0</v>
      </c>
      <c r="S82" s="96" t="str">
        <f>IFERROR(VLOOKUP(Tabela2[[#This Row],[Name]],SocaValley!$C$17:$M$39,11,FALSE),"0")</f>
        <v>0</v>
      </c>
      <c r="T82" s="8">
        <f>SUM(E82:S82)</f>
        <v>0</v>
      </c>
      <c r="U82" s="8" t="str">
        <f>IFERROR(SUM(SMALL(Tabela2[[#This Row],[T 1]:[T 15]],{1;2;3;4})),"0")</f>
        <v>0</v>
      </c>
      <c r="V82" s="11">
        <f>T82-U82</f>
        <v>0</v>
      </c>
    </row>
    <row r="83" spans="2:22" hidden="1" x14ac:dyDescent="0.25">
      <c r="B83" s="14">
        <v>81</v>
      </c>
      <c r="C83" s="15" t="s">
        <v>87</v>
      </c>
      <c r="D83" s="15" t="s">
        <v>120</v>
      </c>
      <c r="E83" s="96" t="str">
        <f>IFERROR(VLOOKUP(Tabela2[[#This Row],[Name]],PWC!$C$18:$N$55,7,FALSE),"0")</f>
        <v>0</v>
      </c>
      <c r="F83" s="96" t="str">
        <f>IFERROR(VLOOKUP(Tabela2[[#This Row],[Name]],PWC!$C$18:$N$55,9,FALSE),"0")</f>
        <v>0</v>
      </c>
      <c r="G83" s="96" t="str">
        <f>IFERROR(VLOOKUP(Tabela2[[#This Row],[Name]],PWC!$C$18:$N$55,11,FALSE),"0")</f>
        <v>0</v>
      </c>
      <c r="H83" s="96" t="str">
        <f>IFERROR(VLOOKUP(Tabela2[[#This Row],[Name]],ParaStajerka!$C$16:$J$25,7,FALSE),"0")</f>
        <v>0</v>
      </c>
      <c r="I83" s="96" t="str">
        <f>IFERROR(VLOOKUP(Tabela2[[#This Row],[Name]],Adrenalin!$C$18:$M$41,7,FALSE),"0")</f>
        <v>0</v>
      </c>
      <c r="J83" s="96" t="str">
        <f>IFERROR(VLOOKUP(Tabela2[[#This Row],[Name]],Adrenalin!$C$18:$M$41,9,FALSE),"0")</f>
        <v>0</v>
      </c>
      <c r="K83" s="96" t="str">
        <f>IFERROR(VLOOKUP(Tabela2[[#This Row],[Name]],Adrenalin!$C$18:$M$41,11,FALSE),"0")</f>
        <v>0</v>
      </c>
      <c r="L83" s="96" t="str">
        <f>IFERROR(VLOOKUP(Tabela2[[#This Row],[Name]],Ratitovec!$C$18:$N$43,7,FALSE),"0")</f>
        <v>0</v>
      </c>
      <c r="M83" s="96" t="str">
        <f>IFERROR(VLOOKUP(Tabela2[[#This Row],[Name]],Ratitovec!$C$18:$N$43,9,FALSE),"0")</f>
        <v>0</v>
      </c>
      <c r="N83" s="96" t="str">
        <f>IFERROR(VLOOKUP(Tabela2[[#This Row],[Name]],Ratitovec!$C$18:$N$43,11,FALSE),"0")</f>
        <v>0</v>
      </c>
      <c r="O83" s="96" t="str">
        <f>IFERROR(VLOOKUP(Tabela2[[#This Row],[Name]],'DP2014'!$C$19:$I$50,7,FALSE),"0")</f>
        <v>0</v>
      </c>
      <c r="P83" s="96" t="str">
        <f>IFERROR(VLOOKUP(Tabela2[[#This Row],[Name]],SocaValley!$C$17:$M$39,6,FALSE),"0")</f>
        <v>0</v>
      </c>
      <c r="Q83" s="96" t="str">
        <f>IFERROR(VLOOKUP(Tabela2[[#This Row],[Name]],SocaValley!$C$17:$M$39,8,FALSE),"0")</f>
        <v>0</v>
      </c>
      <c r="R83" s="96" t="str">
        <f>IFERROR(VLOOKUP(Tabela2[[#This Row],[Name]],SocaValley!$C$17:$M$39,11,FALSE),"0")</f>
        <v>0</v>
      </c>
      <c r="S83" s="96" t="str">
        <f>IFERROR(VLOOKUP(Tabela2[[#This Row],[Name]],SocaValley!$C$17:$M$39,11,FALSE),"0")</f>
        <v>0</v>
      </c>
      <c r="T83" s="8">
        <f>SUM(E83:S83)</f>
        <v>0</v>
      </c>
      <c r="U83" s="8" t="str">
        <f>IFERROR(SUM(SMALL(Tabela2[[#This Row],[T 1]:[T 15]],{1;2;3;4})),"0")</f>
        <v>0</v>
      </c>
      <c r="V83" s="11">
        <f>T83-U83</f>
        <v>0</v>
      </c>
    </row>
    <row r="84" spans="2:22" hidden="1" x14ac:dyDescent="0.25">
      <c r="B84" s="14">
        <v>82</v>
      </c>
      <c r="C84" s="15" t="s">
        <v>124</v>
      </c>
      <c r="D84" s="15" t="s">
        <v>47</v>
      </c>
      <c r="E84" s="96" t="str">
        <f>IFERROR(VLOOKUP(Tabela2[[#This Row],[Name]],PWC!$C$18:$N$55,7,FALSE),"0")</f>
        <v>0</v>
      </c>
      <c r="F84" s="96" t="str">
        <f>IFERROR(VLOOKUP(Tabela2[[#This Row],[Name]],PWC!$C$18:$N$55,9,FALSE),"0")</f>
        <v>0</v>
      </c>
      <c r="G84" s="96" t="str">
        <f>IFERROR(VLOOKUP(Tabela2[[#This Row],[Name]],PWC!$C$18:$N$55,11,FALSE),"0")</f>
        <v>0</v>
      </c>
      <c r="H84" s="96" t="str">
        <f>IFERROR(VLOOKUP(Tabela2[[#This Row],[Name]],ParaStajerka!$C$16:$J$25,7,FALSE),"0")</f>
        <v>0</v>
      </c>
      <c r="I84" s="96" t="str">
        <f>IFERROR(VLOOKUP(Tabela2[[#This Row],[Name]],Adrenalin!$C$18:$M$41,7,FALSE),"0")</f>
        <v>0</v>
      </c>
      <c r="J84" s="96" t="str">
        <f>IFERROR(VLOOKUP(Tabela2[[#This Row],[Name]],Adrenalin!$C$18:$M$41,9,FALSE),"0")</f>
        <v>0</v>
      </c>
      <c r="K84" s="96" t="str">
        <f>IFERROR(VLOOKUP(Tabela2[[#This Row],[Name]],Adrenalin!$C$18:$M$41,11,FALSE),"0")</f>
        <v>0</v>
      </c>
      <c r="L84" s="96" t="str">
        <f>IFERROR(VLOOKUP(Tabela2[[#This Row],[Name]],Ratitovec!$C$18:$N$43,7,FALSE),"0")</f>
        <v>0</v>
      </c>
      <c r="M84" s="96" t="str">
        <f>IFERROR(VLOOKUP(Tabela2[[#This Row],[Name]],Ratitovec!$C$18:$N$43,9,FALSE),"0")</f>
        <v>0</v>
      </c>
      <c r="N84" s="96" t="str">
        <f>IFERROR(VLOOKUP(Tabela2[[#This Row],[Name]],Ratitovec!$C$18:$N$43,11,FALSE),"0")</f>
        <v>0</v>
      </c>
      <c r="O84" s="96" t="str">
        <f>IFERROR(VLOOKUP(Tabela2[[#This Row],[Name]],'DP2014'!$C$19:$I$50,7,FALSE),"0")</f>
        <v>0</v>
      </c>
      <c r="P84" s="96" t="str">
        <f>IFERROR(VLOOKUP(Tabela2[[#This Row],[Name]],SocaValley!$C$17:$M$39,6,FALSE),"0")</f>
        <v>0</v>
      </c>
      <c r="Q84" s="96" t="str">
        <f>IFERROR(VLOOKUP(Tabela2[[#This Row],[Name]],SocaValley!$C$17:$M$39,8,FALSE),"0")</f>
        <v>0</v>
      </c>
      <c r="R84" s="96" t="str">
        <f>IFERROR(VLOOKUP(Tabela2[[#This Row],[Name]],SocaValley!$C$17:$M$39,11,FALSE),"0")</f>
        <v>0</v>
      </c>
      <c r="S84" s="96" t="str">
        <f>IFERROR(VLOOKUP(Tabela2[[#This Row],[Name]],SocaValley!$C$17:$M$39,11,FALSE),"0")</f>
        <v>0</v>
      </c>
      <c r="T84" s="8">
        <f>SUM(E84:S84)</f>
        <v>0</v>
      </c>
      <c r="U84" s="8" t="str">
        <f>IFERROR(SUM(SMALL(Tabela2[[#This Row],[T 1]:[T 15]],{1;2;3;4})),"0")</f>
        <v>0</v>
      </c>
      <c r="V84" s="11">
        <f>T84-U84</f>
        <v>0</v>
      </c>
    </row>
    <row r="85" spans="2:22" hidden="1" x14ac:dyDescent="0.25">
      <c r="B85" s="14">
        <v>83</v>
      </c>
      <c r="C85" s="15" t="s">
        <v>83</v>
      </c>
      <c r="D85" s="15" t="s">
        <v>37</v>
      </c>
      <c r="E85" s="96" t="str">
        <f>IFERROR(VLOOKUP(Tabela2[[#This Row],[Name]],PWC!$C$18:$N$55,7,FALSE),"0")</f>
        <v>0</v>
      </c>
      <c r="F85" s="96" t="str">
        <f>IFERROR(VLOOKUP(Tabela2[[#This Row],[Name]],PWC!$C$18:$N$55,9,FALSE),"0")</f>
        <v>0</v>
      </c>
      <c r="G85" s="96" t="str">
        <f>IFERROR(VLOOKUP(Tabela2[[#This Row],[Name]],PWC!$C$18:$N$55,11,FALSE),"0")</f>
        <v>0</v>
      </c>
      <c r="H85" s="96" t="str">
        <f>IFERROR(VLOOKUP(Tabela2[[#This Row],[Name]],ParaStajerka!$C$16:$J$25,7,FALSE),"0")</f>
        <v>0</v>
      </c>
      <c r="I85" s="96" t="str">
        <f>IFERROR(VLOOKUP(Tabela2[[#This Row],[Name]],Adrenalin!$C$18:$M$41,7,FALSE),"0")</f>
        <v>0</v>
      </c>
      <c r="J85" s="96" t="str">
        <f>IFERROR(VLOOKUP(Tabela2[[#This Row],[Name]],Adrenalin!$C$18:$M$41,9,FALSE),"0")</f>
        <v>0</v>
      </c>
      <c r="K85" s="96" t="str">
        <f>IFERROR(VLOOKUP(Tabela2[[#This Row],[Name]],Adrenalin!$C$18:$M$41,11,FALSE),"0")</f>
        <v>0</v>
      </c>
      <c r="L85" s="96" t="str">
        <f>IFERROR(VLOOKUP(Tabela2[[#This Row],[Name]],Ratitovec!$C$18:$N$43,7,FALSE),"0")</f>
        <v>0</v>
      </c>
      <c r="M85" s="96" t="str">
        <f>IFERROR(VLOOKUP(Tabela2[[#This Row],[Name]],Ratitovec!$C$18:$N$43,9,FALSE),"0")</f>
        <v>0</v>
      </c>
      <c r="N85" s="96" t="str">
        <f>IFERROR(VLOOKUP(Tabela2[[#This Row],[Name]],Ratitovec!$C$18:$N$43,11,FALSE),"0")</f>
        <v>0</v>
      </c>
      <c r="O85" s="96" t="str">
        <f>IFERROR(VLOOKUP(Tabela2[[#This Row],[Name]],'DP2014'!$C$19:$I$50,7,FALSE),"0")</f>
        <v>0</v>
      </c>
      <c r="P85" s="96" t="str">
        <f>IFERROR(VLOOKUP(Tabela2[[#This Row],[Name]],SocaValley!$C$17:$M$39,6,FALSE),"0")</f>
        <v>0</v>
      </c>
      <c r="Q85" s="96" t="str">
        <f>IFERROR(VLOOKUP(Tabela2[[#This Row],[Name]],SocaValley!$C$17:$M$39,8,FALSE),"0")</f>
        <v>0</v>
      </c>
      <c r="R85" s="96" t="str">
        <f>IFERROR(VLOOKUP(Tabela2[[#This Row],[Name]],SocaValley!$C$17:$M$39,11,FALSE),"0")</f>
        <v>0</v>
      </c>
      <c r="S85" s="96" t="str">
        <f>IFERROR(VLOOKUP(Tabela2[[#This Row],[Name]],SocaValley!$C$17:$M$39,11,FALSE),"0")</f>
        <v>0</v>
      </c>
      <c r="T85" s="8">
        <f>SUM(E85:S85)</f>
        <v>0</v>
      </c>
      <c r="U85" s="8" t="str">
        <f>IFERROR(SUM(SMALL(Tabela2[[#This Row],[T 1]:[T 15]],{1;2;3;4})),"0")</f>
        <v>0</v>
      </c>
      <c r="V85" s="11">
        <f>T85-U85</f>
        <v>0</v>
      </c>
    </row>
    <row r="86" spans="2:22" x14ac:dyDescent="0.25">
      <c r="B86" s="14">
        <v>61</v>
      </c>
      <c r="C86" s="15" t="s">
        <v>72</v>
      </c>
      <c r="D86" s="15" t="s">
        <v>61</v>
      </c>
      <c r="E86" s="96">
        <f>IFERROR(VLOOKUP(Tabela2[[#This Row],[Name]],PWC!$C$18:$N$55,7,FALSE),"0")</f>
        <v>0</v>
      </c>
      <c r="F86" s="96">
        <f>IFERROR(VLOOKUP(Tabela2[[#This Row],[Name]],PWC!$C$18:$N$55,9,FALSE),"0")</f>
        <v>0</v>
      </c>
      <c r="G86" s="96">
        <f>IFERROR(VLOOKUP(Tabela2[[#This Row],[Name]],PWC!$C$18:$N$55,11,FALSE),"0")</f>
        <v>125.37612838515547</v>
      </c>
      <c r="H86" s="96" t="str">
        <f>IFERROR(VLOOKUP(Tabela2[[#This Row],[Name]],ParaStajerka!$C$16:$J$25,7,FALSE),"0")</f>
        <v>0</v>
      </c>
      <c r="I86" s="96" t="str">
        <f>IFERROR(VLOOKUP(Tabela2[[#This Row],[Name]],Adrenalin!$C$18:$M$41,7,FALSE),"0")</f>
        <v>0</v>
      </c>
      <c r="J86" s="96" t="str">
        <f>IFERROR(VLOOKUP(Tabela2[[#This Row],[Name]],Adrenalin!$C$18:$M$41,9,FALSE),"0")</f>
        <v>0</v>
      </c>
      <c r="K86" s="96" t="str">
        <f>IFERROR(VLOOKUP(Tabela2[[#This Row],[Name]],Adrenalin!$C$18:$M$41,11,FALSE),"0")</f>
        <v>0</v>
      </c>
      <c r="L86" s="96" t="str">
        <f>IFERROR(VLOOKUP(Tabela2[[#This Row],[Name]],Ratitovec!$C$18:$N$43,7,FALSE),"0")</f>
        <v>0</v>
      </c>
      <c r="M86" s="96" t="str">
        <f>IFERROR(VLOOKUP(Tabela2[[#This Row],[Name]],Ratitovec!$C$18:$N$43,9,FALSE),"0")</f>
        <v>0</v>
      </c>
      <c r="N86" s="96" t="str">
        <f>IFERROR(VLOOKUP(Tabela2[[#This Row],[Name]],Ratitovec!$C$18:$N$43,11,FALSE),"0")</f>
        <v>0</v>
      </c>
      <c r="O86" s="96" t="str">
        <f>IFERROR(VLOOKUP(Tabela2[[#This Row],[Name]],'DP2014'!$C$19:$I$50,7,FALSE),"0")</f>
        <v>0</v>
      </c>
      <c r="P86" s="96" t="str">
        <f>IFERROR(VLOOKUP(Tabela2[[#This Row],[Name]],SocaValley!$C$17:$M$39,6,FALSE),"0")</f>
        <v>0</v>
      </c>
      <c r="Q86" s="96" t="str">
        <f>IFERROR(VLOOKUP(Tabela2[[#This Row],[Name]],SocaValley!$C$17:$M$39,8,FALSE),"0")</f>
        <v>0</v>
      </c>
      <c r="R86" s="96" t="str">
        <f>IFERROR(VLOOKUP(Tabela2[[#This Row],[Name]],SocaValley!$C$17:$M$39,11,FALSE),"0")</f>
        <v>0</v>
      </c>
      <c r="S86" s="96" t="str">
        <f>IFERROR(VLOOKUP(Tabela2[[#This Row],[Name]],SocaValley!$C$17:$M$39,11,FALSE),"0")</f>
        <v>0</v>
      </c>
      <c r="T86" s="8">
        <f>SUM(E86:S86)</f>
        <v>125.37612838515547</v>
      </c>
      <c r="U86" s="8" t="str">
        <f>IFERROR(SUM(SMALL(Tabela2[[#This Row],[T 1]:[T 15]],{1;2;3;4})),"0")</f>
        <v>0</v>
      </c>
      <c r="V86" s="11">
        <f>T86-U86</f>
        <v>125.37612838515547</v>
      </c>
    </row>
    <row r="87" spans="2:22" x14ac:dyDescent="0.25">
      <c r="B87" s="14">
        <v>62</v>
      </c>
      <c r="C87" s="108" t="s">
        <v>450</v>
      </c>
      <c r="D87" s="108" t="s">
        <v>404</v>
      </c>
      <c r="E87" s="100" t="str">
        <f>IFERROR(VLOOKUP(Tabela2[[#This Row],[Name]],PWC!$C$18:$N$55,7,FALSE),"0")</f>
        <v>0</v>
      </c>
      <c r="F87" s="100" t="str">
        <f>IFERROR(VLOOKUP(Tabela2[[#This Row],[Name]],PWC!$C$18:$N$55,9,FALSE),"0")</f>
        <v>0</v>
      </c>
      <c r="G87" s="100" t="str">
        <f>IFERROR(VLOOKUP(Tabela2[[#This Row],[Name]],PWC!$C$18:$N$55,11,FALSE),"0")</f>
        <v>0</v>
      </c>
      <c r="H87" s="100" t="str">
        <f>IFERROR(VLOOKUP(Tabela2[[#This Row],[Name]],ParaStajerka!$C$16:$J$25,7,FALSE),"0")</f>
        <v>0</v>
      </c>
      <c r="I87" s="100" t="str">
        <f>IFERROR(VLOOKUP(Tabela2[[#This Row],[Name]],Adrenalin!$C$18:$M$41,7,FALSE),"0")</f>
        <v>0</v>
      </c>
      <c r="J87" s="100" t="str">
        <f>IFERROR(VLOOKUP(Tabela2[[#This Row],[Name]],Adrenalin!$C$18:$M$41,9,FALSE),"0")</f>
        <v>0</v>
      </c>
      <c r="K87" s="100" t="str">
        <f>IFERROR(VLOOKUP(Tabela2[[#This Row],[Name]],Adrenalin!$C$18:$M$41,11,FALSE),"0")</f>
        <v>0</v>
      </c>
      <c r="L87" s="100" t="str">
        <f>IFERROR(VLOOKUP(Tabela2[[#This Row],[Name]],Ratitovec!$C$18:$N$43,7,FALSE),"0")</f>
        <v>0</v>
      </c>
      <c r="M87" s="100" t="str">
        <f>IFERROR(VLOOKUP(Tabela2[[#This Row],[Name]],Ratitovec!$C$18:$N$43,9,FALSE),"0")</f>
        <v>0</v>
      </c>
      <c r="N87" s="100" t="str">
        <f>IFERROR(VLOOKUP(Tabela2[[#This Row],[Name]],Ratitovec!$C$18:$N$43,11,FALSE),"0")</f>
        <v>0</v>
      </c>
      <c r="O87" s="96">
        <f>IFERROR(VLOOKUP(Tabela2[[#This Row],[Name]],'DP2014'!$C$19:$I$50,7,FALSE),"0")</f>
        <v>73.293172690763058</v>
      </c>
      <c r="P87" s="96" t="str">
        <f>IFERROR(VLOOKUP(Tabela2[[#This Row],[Name]],SocaValley!$C$17:$M$39,6,FALSE),"0")</f>
        <v>0</v>
      </c>
      <c r="Q87" s="100" t="str">
        <f>IFERROR(VLOOKUP(Tabela2[[#This Row],[Name]],SocaValley!$C$17:$M$39,8,FALSE),"0")</f>
        <v>0</v>
      </c>
      <c r="R87" s="100" t="str">
        <f>IFERROR(VLOOKUP(Tabela2[[#This Row],[Name]],SocaValley!$C$17:$M$39,11,FALSE),"0")</f>
        <v>0</v>
      </c>
      <c r="S87" s="100" t="str">
        <f>IFERROR(VLOOKUP(Tabela2[[#This Row],[Name]],SocaValley!$C$17:$M$39,11,FALSE),"0")</f>
        <v>0</v>
      </c>
      <c r="T87" s="101">
        <f>SUM(E87:S87)</f>
        <v>73.293172690763058</v>
      </c>
      <c r="U87" s="102" t="str">
        <f>IFERROR(SUM(SMALL(Tabela2[[#This Row],[T 1]:[T 15]],{1;2;3;4})),"0")</f>
        <v>0</v>
      </c>
      <c r="V87" s="103">
        <f>T87-U87</f>
        <v>73.293172690763058</v>
      </c>
    </row>
  </sheetData>
  <sortState ref="C2:Z68">
    <sortCondition descending="1" ref="V2:V68"/>
  </sortState>
  <mergeCells count="2">
    <mergeCell ref="R1:V1"/>
    <mergeCell ref="D1:Q1"/>
  </mergeCells>
  <conditionalFormatting sqref="Y24:AM24">
    <cfRule type="top10" dxfId="49" priority="12" bottom="1" rank="4"/>
  </conditionalFormatting>
  <conditionalFormatting sqref="E3:S87">
    <cfRule type="expression" dxfId="3" priority="3">
      <formula>"E3&lt;=SMALL($E$3:$R$3;4)"</formula>
    </cfRule>
  </conditionalFormatting>
  <pageMargins left="0.7" right="0.7" top="0.75" bottom="0.75" header="0.3" footer="0.3"/>
  <pageSetup paperSize="9" orientation="portrait" r:id="rId1"/>
  <drawing r:id="rId2"/>
  <legacyDrawing r:id="rId3"/>
  <tableParts count="1">
    <tablePart r:id="rId4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/>
  <dimension ref="A1:V21"/>
  <sheetViews>
    <sheetView showGridLines="0" workbookViewId="0">
      <selection activeCell="N36" sqref="N36"/>
    </sheetView>
  </sheetViews>
  <sheetFormatPr defaultRowHeight="15" x14ac:dyDescent="0.25"/>
  <cols>
    <col min="2" max="2" width="20" customWidth="1"/>
    <col min="3" max="3" width="7.5703125" customWidth="1"/>
  </cols>
  <sheetData>
    <row r="1" spans="1:22" ht="81.75" customHeight="1" x14ac:dyDescent="0.25">
      <c r="B1" s="12"/>
      <c r="C1" s="115" t="s">
        <v>245</v>
      </c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49"/>
      <c r="O1" s="115" t="s">
        <v>446</v>
      </c>
      <c r="P1" s="115"/>
      <c r="Q1" s="115"/>
      <c r="R1" s="115"/>
      <c r="S1" s="49"/>
      <c r="T1" s="49"/>
      <c r="U1" s="49"/>
      <c r="V1" s="49"/>
    </row>
    <row r="2" spans="1:22" ht="18" customHeight="1" x14ac:dyDescent="0.25">
      <c r="B2" s="12"/>
      <c r="C2" s="13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99"/>
      <c r="R2" s="39"/>
      <c r="S2" s="39"/>
      <c r="T2" s="39"/>
      <c r="U2" s="39"/>
      <c r="V2" s="39"/>
    </row>
    <row r="3" spans="1:22" x14ac:dyDescent="0.25">
      <c r="A3" s="3" t="s">
        <v>144</v>
      </c>
      <c r="B3" t="s">
        <v>145</v>
      </c>
      <c r="C3" s="1" t="s">
        <v>146</v>
      </c>
      <c r="D3" s="1" t="s">
        <v>147</v>
      </c>
      <c r="E3" s="1" t="s">
        <v>148</v>
      </c>
      <c r="F3" s="1" t="s">
        <v>149</v>
      </c>
      <c r="G3" s="1" t="s">
        <v>150</v>
      </c>
      <c r="H3" s="1" t="s">
        <v>151</v>
      </c>
      <c r="I3" s="1" t="s">
        <v>152</v>
      </c>
      <c r="J3" s="1" t="s">
        <v>153</v>
      </c>
      <c r="K3" s="1" t="s">
        <v>154</v>
      </c>
      <c r="L3" s="1" t="s">
        <v>155</v>
      </c>
      <c r="M3" s="1" t="s">
        <v>156</v>
      </c>
      <c r="N3" s="1" t="s">
        <v>157</v>
      </c>
      <c r="O3" s="1" t="s">
        <v>158</v>
      </c>
      <c r="P3" s="1" t="s">
        <v>159</v>
      </c>
      <c r="Q3" s="1" t="s">
        <v>449</v>
      </c>
      <c r="R3" s="3" t="s">
        <v>92</v>
      </c>
    </row>
    <row r="4" spans="1:22" x14ac:dyDescent="0.25">
      <c r="A4" s="3">
        <v>2</v>
      </c>
      <c r="B4" t="s">
        <v>161</v>
      </c>
      <c r="C4" s="8">
        <f>IFERROR(VLOOKUP(Tabela19[[#This Row],[Klub]],PWC!$R$19:$U$31,2,FALSE),"0")</f>
        <v>1407.4074074074074</v>
      </c>
      <c r="D4" s="8">
        <f>IFERROR(VLOOKUP(Tabela19[[#This Row],[Klub]],PWC!$R$19:$U$31,3,FALSE),"0")</f>
        <v>2410.6583072100311</v>
      </c>
      <c r="E4" s="8">
        <f>IFERROR(VLOOKUP(Tabela19[[#This Row],[Klub]],PWC!$R$19:$U$31,4,FALSE),"0")</f>
        <v>2816.4493480441324</v>
      </c>
      <c r="F4" s="8">
        <f>IFERROR(VLOOKUP(Tabela19[[#This Row],[Klub]],ParaStajerka!$R$16:$V$29,2,FALSE),"0")</f>
        <v>2124.5353159851302</v>
      </c>
      <c r="G4" s="8">
        <f>IFERROR(VLOOKUP(Tabela19[[#This Row],[Klub]],Adrenalin!$R$18:$V$31,2,FALSE),"0")</f>
        <v>2136.8209255533197</v>
      </c>
      <c r="H4" s="8">
        <f>IFERROR(VLOOKUP(Tabela19[[#This Row],[Klub]],Adrenalin!$R$18:$V$31,3,FALSE),"0")</f>
        <v>1525.1572327044025</v>
      </c>
      <c r="I4" s="8">
        <f>IFERROR(VLOOKUP(Tabela19[[#This Row],[Klub]],Adrenalin!$R$18:$V$31,4,FALSE),"0")</f>
        <v>1521.7391304347825</v>
      </c>
      <c r="J4" s="8">
        <f>IFERROR(VLOOKUP(Tabela19[[#This Row],[Klub]],Ratitovec!$R$18:$V$31,2,FALSE),"0")</f>
        <v>531.95876288659792</v>
      </c>
      <c r="K4" s="8">
        <f>IFERROR(VLOOKUP(Tabela19[[#This Row],[Klub]],Ratitovec!$R$18:$V$31,3,FALSE),"0")</f>
        <v>397</v>
      </c>
      <c r="L4" s="8">
        <f>IFERROR(VLOOKUP(Tabela19[[#This Row],[Klub]],Ratitovec!$R$18:$V$31,4,FALSE),"0")</f>
        <v>2083.5010060362169</v>
      </c>
      <c r="M4" s="8">
        <f>IFERROR(VLOOKUP(Tabela19[[#This Row],[Klub]],'DP2014'!$R$19:$V$32,2,FALSE),"0")</f>
        <v>1336.3453815261043</v>
      </c>
      <c r="N4" s="8">
        <f>IFERROR(VLOOKUP(Tabela19[[#This Row],[Klub]],SocaValley!$R$17:$V$30,2,FALSE),"0")</f>
        <v>1500</v>
      </c>
      <c r="O4" s="8">
        <f>IFERROR(VLOOKUP(Tabela19[[#This Row],[Klub]],SocaValley!$R$17:$V$30,3,FALSE),"0")</f>
        <v>2261.0441767068273</v>
      </c>
      <c r="P4" s="8">
        <f>IFERROR(VLOOKUP(Tabela19[[#This Row],[Klub]],SocaValley!$R$17:$V$30,4,FALSE),"0")</f>
        <v>2289</v>
      </c>
      <c r="Q4" s="8">
        <f>IFERROR(VLOOKUP(Tabela19[[#This Row],[Klub]],SocaValley!$R$17:$V$30,5,FALSE),"0")</f>
        <v>2675</v>
      </c>
      <c r="R4" s="18">
        <f>SUM(Tabela19[[#This Row],[T1]:[T15]])</f>
        <v>27016.616994494954</v>
      </c>
    </row>
    <row r="5" spans="1:22" x14ac:dyDescent="0.25">
      <c r="A5" s="3">
        <v>1</v>
      </c>
      <c r="B5" t="s">
        <v>160</v>
      </c>
      <c r="C5" s="8">
        <f>IFERROR(VLOOKUP(Tabela19[[#This Row],[Klub]],PWC!$R$19:$U$31,2,FALSE),"0")</f>
        <v>1277.7777777777778</v>
      </c>
      <c r="D5" s="8">
        <f>IFERROR(VLOOKUP(Tabela19[[#This Row],[Klub]],PWC!$R$19:$U$31,3,FALSE),"0")</f>
        <v>2179.7283176593523</v>
      </c>
      <c r="E5" s="8">
        <f>IFERROR(VLOOKUP(Tabela19[[#This Row],[Klub]],PWC!$R$19:$U$31,4,FALSE),"0")</f>
        <v>1802.4072216649952</v>
      </c>
      <c r="F5" s="8" t="str">
        <f>IFERROR(VLOOKUP(Tabela19[[#This Row],[Klub]],ParaStajerka!$R$16:$V$29,2,FALSE),"0")</f>
        <v>0</v>
      </c>
      <c r="G5" s="8">
        <f>IFERROR(VLOOKUP(Tabela19[[#This Row],[Klub]],Adrenalin!$R$18:$V$31,2,FALSE),"0")</f>
        <v>1660.9657947686117</v>
      </c>
      <c r="H5" s="8">
        <f>IFERROR(VLOOKUP(Tabela19[[#This Row],[Klub]],Adrenalin!$R$18:$V$31,3,FALSE),"0")</f>
        <v>2327.0440251572327</v>
      </c>
      <c r="I5" s="8">
        <f>IFERROR(VLOOKUP(Tabela19[[#This Row],[Klub]],Adrenalin!$R$18:$V$31,4,FALSE),"0")</f>
        <v>1370.0707785642062</v>
      </c>
      <c r="J5" s="8">
        <f>IFERROR(VLOOKUP(Tabela19[[#This Row],[Klub]],Ratitovec!$R$18:$V$31,2,FALSE),"0")</f>
        <v>1738.1443298969073</v>
      </c>
      <c r="K5" s="8">
        <f>IFERROR(VLOOKUP(Tabela19[[#This Row],[Klub]],Ratitovec!$R$18:$V$31,3,FALSE),"0")</f>
        <v>2365</v>
      </c>
      <c r="L5" s="8">
        <f>IFERROR(VLOOKUP(Tabela19[[#This Row],[Klub]],Ratitovec!$R$18:$V$31,4,FALSE),"0")</f>
        <v>2682.0925553319921</v>
      </c>
      <c r="M5" s="8">
        <f>IFERROR(VLOOKUP(Tabela19[[#This Row],[Klub]],'DP2014'!$R$19:$V$32,2,FALSE),"0")</f>
        <v>906.62650602409644</v>
      </c>
      <c r="N5" s="8">
        <f>IFERROR(VLOOKUP(Tabela19[[#This Row],[Klub]],SocaValley!$R$17:$V$30,2,FALSE),"0")</f>
        <v>1500</v>
      </c>
      <c r="O5" s="8">
        <f>IFERROR(VLOOKUP(Tabela19[[#This Row],[Klub]],SocaValley!$R$17:$V$30,3,FALSE),"0")</f>
        <v>1951.8072289156626</v>
      </c>
      <c r="P5" s="8">
        <f>IFERROR(VLOOKUP(Tabela19[[#This Row],[Klub]],SocaValley!$R$17:$V$30,4,FALSE),"0")</f>
        <v>2171</v>
      </c>
      <c r="Q5" s="8">
        <f>IFERROR(VLOOKUP(Tabela19[[#This Row],[Klub]],SocaValley!$R$17:$V$30,5,FALSE),"0")</f>
        <v>1914</v>
      </c>
      <c r="R5" s="18">
        <f>SUM(Tabela19[[#This Row],[T1]:[T15]])</f>
        <v>25846.664535760832</v>
      </c>
    </row>
    <row r="6" spans="1:22" x14ac:dyDescent="0.25">
      <c r="A6" s="3">
        <v>3</v>
      </c>
      <c r="B6" t="s">
        <v>162</v>
      </c>
      <c r="C6" s="8">
        <f>IFERROR(VLOOKUP(Tabela19[[#This Row],[Klub]],PWC!$R$19:$U$31,2,FALSE),"0")</f>
        <v>1305.5555555555557</v>
      </c>
      <c r="D6" s="8">
        <f>IFERROR(VLOOKUP(Tabela19[[#This Row],[Klub]],PWC!$R$19:$U$31,3,FALSE),"0")</f>
        <v>2161.9644723092997</v>
      </c>
      <c r="E6" s="8">
        <f>IFERROR(VLOOKUP(Tabela19[[#This Row],[Klub]],PWC!$R$19:$U$31,4,FALSE),"0")</f>
        <v>1989.9699097291875</v>
      </c>
      <c r="F6" s="8">
        <f>IFERROR(VLOOKUP(Tabela19[[#This Row],[Klub]],ParaStajerka!$R$16:$V$29,2,FALSE),"0")</f>
        <v>923.79182156133834</v>
      </c>
      <c r="G6" s="8">
        <f>IFERROR(VLOOKUP(Tabela19[[#This Row],[Klub]],Adrenalin!$R$18:$V$31,2,FALSE),"0")</f>
        <v>2391.3480885311869</v>
      </c>
      <c r="H6" s="8">
        <f>IFERROR(VLOOKUP(Tabela19[[#This Row],[Klub]],Adrenalin!$R$18:$V$31,3,FALSE),"0")</f>
        <v>2122.6415094339623</v>
      </c>
      <c r="I6" s="8">
        <f>IFERROR(VLOOKUP(Tabela19[[#This Row],[Klub]],Adrenalin!$R$18:$V$31,4,FALSE),"0")</f>
        <v>2228.5136501516681</v>
      </c>
      <c r="J6" s="8">
        <f>IFERROR(VLOOKUP(Tabela19[[#This Row],[Klub]],Ratitovec!$R$18:$V$31,2,FALSE),"0")</f>
        <v>598.96907216494844</v>
      </c>
      <c r="K6" s="8">
        <f>IFERROR(VLOOKUP(Tabela19[[#This Row],[Klub]],Ratitovec!$R$18:$V$31,3,FALSE),"0")</f>
        <v>1774</v>
      </c>
      <c r="L6" s="8">
        <f>IFERROR(VLOOKUP(Tabela19[[#This Row],[Klub]],Ratitovec!$R$18:$V$31,4,FALSE),"0")</f>
        <v>1174.0442655935612</v>
      </c>
      <c r="M6" s="8">
        <f>IFERROR(VLOOKUP(Tabela19[[#This Row],[Klub]],'DP2014'!$R$19:$V$32,2,FALSE),"0")</f>
        <v>1125.5020080321283</v>
      </c>
      <c r="N6" s="8">
        <f>IFERROR(VLOOKUP(Tabela19[[#This Row],[Klub]],SocaValley!$R$17:$V$30,2,FALSE),"0")</f>
        <v>500</v>
      </c>
      <c r="O6" s="8">
        <f>IFERROR(VLOOKUP(Tabela19[[#This Row],[Klub]],SocaValley!$R$17:$V$30,3,FALSE),"0")</f>
        <v>823.29317269076307</v>
      </c>
      <c r="P6" s="8">
        <f>IFERROR(VLOOKUP(Tabela19[[#This Row],[Klub]],SocaValley!$R$17:$V$30,4,FALSE),"0")</f>
        <v>986</v>
      </c>
      <c r="Q6" s="8">
        <f>IFERROR(VLOOKUP(Tabela19[[#This Row],[Klub]],SocaValley!$R$17:$V$30,5,FALSE),"0")</f>
        <v>870</v>
      </c>
      <c r="R6" s="18">
        <f>SUM(Tabela19[[#This Row],[T1]:[T15]])</f>
        <v>20975.593525753597</v>
      </c>
    </row>
    <row r="7" spans="1:22" x14ac:dyDescent="0.25">
      <c r="A7" s="3">
        <v>5</v>
      </c>
      <c r="B7" t="s">
        <v>426</v>
      </c>
      <c r="C7" s="98">
        <f>IFERROR(VLOOKUP(Tabela19[[#This Row],[Klub]],PWC!$R$19:$U$31,2,FALSE),"0")</f>
        <v>481.48148148148147</v>
      </c>
      <c r="D7" s="98">
        <f>IFERROR(VLOOKUP(Tabela19[[#This Row],[Klub]],PWC!$R$19:$U$31,3,FALSE),"0")</f>
        <v>987.46081504702192</v>
      </c>
      <c r="E7" s="98">
        <f>IFERROR(VLOOKUP(Tabela19[[#This Row],[Klub]],PWC!$R$19:$U$31,4,FALSE),"0")</f>
        <v>902.7081243731194</v>
      </c>
      <c r="F7" s="98">
        <f>IFERROR(VLOOKUP(Tabela19[[#This Row],[Klub]],ParaStajerka!$R$16:$V$29,2,FALSE),"0")</f>
        <v>1745.3531598513011</v>
      </c>
      <c r="G7" s="98">
        <f>IFERROR(VLOOKUP(Tabela19[[#This Row],[Klub]],Adrenalin!$R$18:$V$31,2,FALSE),"0")</f>
        <v>974.84909456740445</v>
      </c>
      <c r="H7" s="98">
        <f>IFERROR(VLOOKUP(Tabela19[[#This Row],[Klub]],Adrenalin!$R$18:$V$31,3,FALSE),"0")</f>
        <v>949.68553459119494</v>
      </c>
      <c r="I7" s="98">
        <f>IFERROR(VLOOKUP(Tabela19[[#This Row],[Klub]],Adrenalin!$R$18:$V$31,4,FALSE),"0")</f>
        <v>877.6541961577351</v>
      </c>
      <c r="J7" s="98">
        <f>IFERROR(VLOOKUP(Tabela19[[#This Row],[Klub]],Ratitovec!$R$18:$V$31,2,FALSE),"0")</f>
        <v>0</v>
      </c>
      <c r="K7" s="98">
        <f>IFERROR(VLOOKUP(Tabela19[[#This Row],[Klub]],Ratitovec!$R$18:$V$31,3,FALSE),"0")</f>
        <v>872</v>
      </c>
      <c r="L7" s="98">
        <f>IFERROR(VLOOKUP(Tabela19[[#This Row],[Klub]],Ratitovec!$R$18:$V$31,4,FALSE),"0")</f>
        <v>800.80482897384309</v>
      </c>
      <c r="M7" s="8">
        <f>IFERROR(VLOOKUP(Tabela19[[#This Row],[Klub]],'DP2014'!$R$19:$V$32,2,FALSE),"0")</f>
        <v>381.52610441767069</v>
      </c>
      <c r="N7" s="8">
        <f>IFERROR(VLOOKUP(Tabela19[[#This Row],[Klub]],SocaValley!$R$17:$V$30,2,FALSE),"0")</f>
        <v>0</v>
      </c>
      <c r="O7" s="8">
        <f>IFERROR(VLOOKUP(Tabela19[[#This Row],[Klub]],SocaValley!$R$17:$V$30,3,FALSE),"0")</f>
        <v>1000</v>
      </c>
      <c r="P7" s="8">
        <f>IFERROR(VLOOKUP(Tabela19[[#This Row],[Klub]],SocaValley!$R$17:$V$30,4,FALSE),"0")</f>
        <v>1000</v>
      </c>
      <c r="Q7" s="8">
        <f>IFERROR(VLOOKUP(Tabela19[[#This Row],[Klub]],SocaValley!$R$17:$V$30,5,FALSE),"0")</f>
        <v>870</v>
      </c>
      <c r="R7" s="18">
        <f>SUM(Tabela19[[#This Row],[T1]:[T15]])</f>
        <v>11843.523339460773</v>
      </c>
    </row>
    <row r="8" spans="1:22" x14ac:dyDescent="0.25">
      <c r="A8" s="3">
        <v>6</v>
      </c>
      <c r="B8" t="s">
        <v>164</v>
      </c>
      <c r="C8" s="8">
        <f>IFERROR(VLOOKUP(Tabela19[[#This Row],[Klub]],PWC!$R$19:$U$31,2,FALSE),"0")</f>
        <v>1250</v>
      </c>
      <c r="D8" s="8">
        <f>IFERROR(VLOOKUP(Tabela19[[#This Row],[Klub]],PWC!$R$19:$U$31,3,FALSE),"0")</f>
        <v>1471.2643678160919</v>
      </c>
      <c r="E8" s="8">
        <f>IFERROR(VLOOKUP(Tabela19[[#This Row],[Klub]],PWC!$R$19:$U$31,4,FALSE),"0")</f>
        <v>1772.3169508525575</v>
      </c>
      <c r="F8" s="8" t="str">
        <f>IFERROR(VLOOKUP(Tabela19[[#This Row],[Klub]],ParaStajerka!$R$16:$V$29,2,FALSE),"0")</f>
        <v>0</v>
      </c>
      <c r="G8" s="8">
        <f>IFERROR(VLOOKUP(Tabela19[[#This Row],[Klub]],Adrenalin!$R$18:$V$31,2,FALSE),"0")</f>
        <v>1718.3098591549297</v>
      </c>
      <c r="H8" s="8">
        <f>IFERROR(VLOOKUP(Tabela19[[#This Row],[Klub]],Adrenalin!$R$18:$V$31,3,FALSE),"0")</f>
        <v>1547.1698113207547</v>
      </c>
      <c r="I8" s="8">
        <f>IFERROR(VLOOKUP(Tabela19[[#This Row],[Klub]],Adrenalin!$R$18:$V$31,4,FALSE),"0")</f>
        <v>1062.6895854398383</v>
      </c>
      <c r="J8" s="8" t="str">
        <f>IFERROR(VLOOKUP(Tabela19[[#This Row],[Klub]],Ratitovec!$R$18:$V$31,2,FALSE),"0")</f>
        <v>0</v>
      </c>
      <c r="K8" s="8" t="str">
        <f>IFERROR(VLOOKUP(Tabela19[[#This Row],[Klub]],Ratitovec!$R$18:$V$31,3,FALSE),"0")</f>
        <v>0</v>
      </c>
      <c r="L8" s="8" t="str">
        <f>IFERROR(VLOOKUP(Tabela19[[#This Row],[Klub]],Ratitovec!$R$18:$V$31,4,FALSE),"0")</f>
        <v>0</v>
      </c>
      <c r="M8" s="8">
        <f>IFERROR(VLOOKUP(Tabela19[[#This Row],[Klub]],'DP2014'!$R$19:$V$32,2,FALSE),"0")</f>
        <v>695.7831325301205</v>
      </c>
      <c r="N8" s="8">
        <f>IFERROR(VLOOKUP(Tabela19[[#This Row],[Klub]],SocaValley!$R$17:$V$30,2,FALSE),"0")</f>
        <v>500</v>
      </c>
      <c r="O8" s="8">
        <f>IFERROR(VLOOKUP(Tabela19[[#This Row],[Klub]],SocaValley!$R$17:$V$30,3,FALSE),"0")</f>
        <v>403.6144578313253</v>
      </c>
      <c r="P8" s="8">
        <f>IFERROR(VLOOKUP(Tabela19[[#This Row],[Klub]],SocaValley!$R$17:$V$30,4,FALSE),"0")</f>
        <v>352</v>
      </c>
      <c r="Q8" s="8">
        <f>IFERROR(VLOOKUP(Tabela19[[#This Row],[Klub]],SocaValley!$R$17:$V$30,5,FALSE),"0")</f>
        <v>417</v>
      </c>
      <c r="R8" s="18">
        <f>SUM(Tabela19[[#This Row],[T1]:[T15]])</f>
        <v>11190.14816494562</v>
      </c>
    </row>
    <row r="9" spans="1:22" x14ac:dyDescent="0.25">
      <c r="A9" s="3">
        <v>7</v>
      </c>
      <c r="B9" t="s">
        <v>165</v>
      </c>
      <c r="C9" s="8">
        <f>IFERROR(VLOOKUP(Tabela19[[#This Row],[Klub]],PWC!$R$19:$U$31,2,FALSE),"0")</f>
        <v>370.37037037037038</v>
      </c>
      <c r="D9" s="8">
        <f>IFERROR(VLOOKUP(Tabela19[[#This Row],[Klub]],PWC!$R$19:$U$31,3,FALSE),"0")</f>
        <v>1469.1745036572622</v>
      </c>
      <c r="E9" s="8">
        <f>IFERROR(VLOOKUP(Tabela19[[#This Row],[Klub]],PWC!$R$19:$U$31,4,FALSE),"0")</f>
        <v>1276.8304914744233</v>
      </c>
      <c r="F9" s="8" t="str">
        <f>IFERROR(VLOOKUP(Tabela19[[#This Row],[Klub]],ParaStajerka!$R$16:$V$29,2,FALSE),"0")</f>
        <v>0</v>
      </c>
      <c r="G9" s="8">
        <f>IFERROR(VLOOKUP(Tabela19[[#This Row],[Klub]],Adrenalin!$R$18:$V$31,2,FALSE),"0")</f>
        <v>863.17907444668003</v>
      </c>
      <c r="H9" s="8">
        <f>IFERROR(VLOOKUP(Tabela19[[#This Row],[Klub]],Adrenalin!$R$18:$V$31,3,FALSE),"0")</f>
        <v>1000</v>
      </c>
      <c r="I9" s="8">
        <f>IFERROR(VLOOKUP(Tabela19[[#This Row],[Klub]],Adrenalin!$R$18:$V$31,4,FALSE),"0")</f>
        <v>883.72093023255809</v>
      </c>
      <c r="J9" s="8">
        <f>IFERROR(VLOOKUP(Tabela19[[#This Row],[Klub]],Ratitovec!$R$18:$V$31,2,FALSE),"0")</f>
        <v>1000</v>
      </c>
      <c r="K9" s="8">
        <f>IFERROR(VLOOKUP(Tabela19[[#This Row],[Klub]],Ratitovec!$R$18:$V$31,3,FALSE),"0")</f>
        <v>0</v>
      </c>
      <c r="L9" s="8">
        <f>IFERROR(VLOOKUP(Tabela19[[#This Row],[Klub]],Ratitovec!$R$18:$V$31,4,FALSE),"0")</f>
        <v>991.95171026156936</v>
      </c>
      <c r="M9" s="8">
        <f>IFERROR(VLOOKUP(Tabela19[[#This Row],[Klub]],'DP2014'!$R$19:$V$32,2,FALSE),"0")</f>
        <v>226.90763052208834</v>
      </c>
      <c r="N9" s="8">
        <f>IFERROR(VLOOKUP(Tabela19[[#This Row],[Klub]],SocaValley!$R$17:$V$30,2,FALSE),"0")</f>
        <v>500</v>
      </c>
      <c r="O9" s="8">
        <f>IFERROR(VLOOKUP(Tabela19[[#This Row],[Klub]],SocaValley!$R$17:$V$30,3,FALSE),"0")</f>
        <v>995.98393574297188</v>
      </c>
      <c r="P9" s="8">
        <f>IFERROR(VLOOKUP(Tabela19[[#This Row],[Klub]],SocaValley!$R$17:$V$30,4,FALSE),"0")</f>
        <v>957</v>
      </c>
      <c r="Q9" s="8">
        <f>IFERROR(VLOOKUP(Tabela19[[#This Row],[Klub]],SocaValley!$R$17:$V$30,5,FALSE),"0")</f>
        <v>817</v>
      </c>
      <c r="R9" s="18">
        <f>SUM(Tabela19[[#This Row],[T1]:[T15]])</f>
        <v>11352.118646707924</v>
      </c>
    </row>
    <row r="10" spans="1:22" x14ac:dyDescent="0.25">
      <c r="A10" s="3">
        <v>8</v>
      </c>
      <c r="B10" t="s">
        <v>163</v>
      </c>
      <c r="C10" s="8">
        <f>IFERROR(VLOOKUP(Tabela19[[#This Row],[Klub]],PWC!$R$19:$U$31,2,FALSE),"0")</f>
        <v>935.18518518518522</v>
      </c>
      <c r="D10" s="8">
        <f>IFERROR(VLOOKUP(Tabela19[[#This Row],[Klub]],PWC!$R$19:$U$31,3,FALSE),"0")</f>
        <v>1810.8672936259143</v>
      </c>
      <c r="E10" s="8">
        <f>IFERROR(VLOOKUP(Tabela19[[#This Row],[Klub]],PWC!$R$19:$U$31,4,FALSE),"0")</f>
        <v>1770.310932798395</v>
      </c>
      <c r="F10" s="8" t="str">
        <f>IFERROR(VLOOKUP(Tabela19[[#This Row],[Klub]],ParaStajerka!$R$16:$V$29,2,FALSE),"0")</f>
        <v>0</v>
      </c>
      <c r="G10" s="8">
        <f>IFERROR(VLOOKUP(Tabela19[[#This Row],[Klub]],Adrenalin!$R$18:$V$31,2,FALSE),"0")</f>
        <v>633.80281690140851</v>
      </c>
      <c r="H10" s="8">
        <f>IFERROR(VLOOKUP(Tabela19[[#This Row],[Klub]],Adrenalin!$R$18:$V$31,3,FALSE),"0")</f>
        <v>1166.6666666666665</v>
      </c>
      <c r="I10" s="8">
        <f>IFERROR(VLOOKUP(Tabela19[[#This Row],[Klub]],Adrenalin!$R$18:$V$31,4,FALSE),"0")</f>
        <v>1077.8564206268959</v>
      </c>
      <c r="J10" s="8">
        <f>IFERROR(VLOOKUP(Tabela19[[#This Row],[Klub]],Ratitovec!$R$18:$V$31,2,FALSE),"0")</f>
        <v>534.02061855670104</v>
      </c>
      <c r="K10" s="8">
        <f>IFERROR(VLOOKUP(Tabela19[[#This Row],[Klub]],Ratitovec!$R$18:$V$31,3,FALSE),"0")</f>
        <v>407</v>
      </c>
      <c r="L10" s="8">
        <f>IFERROR(VLOOKUP(Tabela19[[#This Row],[Klub]],Ratitovec!$R$18:$V$31,4,FALSE),"0")</f>
        <v>175.05030181086519</v>
      </c>
      <c r="M10" s="8">
        <f>IFERROR(VLOOKUP(Tabela19[[#This Row],[Klub]],'DP2014'!$R$19:$V$32,2,FALSE),"0")</f>
        <v>782.12851405622484</v>
      </c>
      <c r="N10" s="8">
        <f>IFERROR(VLOOKUP(Tabela19[[#This Row],[Klub]],SocaValley!$R$17:$V$30,2,FALSE),"0")</f>
        <v>0</v>
      </c>
      <c r="O10" s="8">
        <f>IFERROR(VLOOKUP(Tabela19[[#This Row],[Klub]],SocaValley!$R$17:$V$30,3,FALSE),"0")</f>
        <v>488.95582329317267</v>
      </c>
      <c r="P10" s="8">
        <f>IFERROR(VLOOKUP(Tabela19[[#This Row],[Klub]],SocaValley!$R$17:$V$30,4,FALSE),"0")</f>
        <v>507</v>
      </c>
      <c r="Q10" s="8">
        <f>IFERROR(VLOOKUP(Tabela19[[#This Row],[Klub]],SocaValley!$R$17:$V$30,5,FALSE),"0")</f>
        <v>421</v>
      </c>
      <c r="R10" s="18">
        <f>SUM(Tabela19[[#This Row],[T1]:[T15]])</f>
        <v>10709.844573521428</v>
      </c>
    </row>
    <row r="11" spans="1:22" x14ac:dyDescent="0.25">
      <c r="A11" s="3">
        <v>9</v>
      </c>
      <c r="B11" t="s">
        <v>166</v>
      </c>
      <c r="C11" s="8">
        <f>IFERROR(VLOOKUP(Tabela19[[#This Row],[Klub]],PWC!$R$19:$U$31,2,FALSE),"0")</f>
        <v>555.55555555555554</v>
      </c>
      <c r="D11" s="8">
        <f>IFERROR(VLOOKUP(Tabela19[[#This Row],[Klub]],PWC!$R$19:$U$31,3,FALSE),"0")</f>
        <v>655.17241379310349</v>
      </c>
      <c r="E11" s="8">
        <f>IFERROR(VLOOKUP(Tabela19[[#This Row],[Klub]],PWC!$R$19:$U$31,4,FALSE),"0")</f>
        <v>628.88665997993985</v>
      </c>
      <c r="F11" s="8" t="str">
        <f>IFERROR(VLOOKUP(Tabela19[[#This Row],[Klub]],ParaStajerka!$R$16:$V$29,2,FALSE),"0")</f>
        <v>0</v>
      </c>
      <c r="G11" s="8">
        <f>IFERROR(VLOOKUP(Tabela19[[#This Row],[Klub]],Adrenalin!$R$18:$V$31,2,FALSE),"0")</f>
        <v>838.02816901408448</v>
      </c>
      <c r="H11" s="8">
        <f>IFERROR(VLOOKUP(Tabela19[[#This Row],[Klub]],Adrenalin!$R$18:$V$31,3,FALSE),"0")</f>
        <v>1292.4528301886792</v>
      </c>
      <c r="I11" s="8">
        <f>IFERROR(VLOOKUP(Tabela19[[#This Row],[Klub]],Adrenalin!$R$18:$V$31,4,FALSE),"0")</f>
        <v>609.70677451971687</v>
      </c>
      <c r="J11" s="8" t="str">
        <f>IFERROR(VLOOKUP(Tabela19[[#This Row],[Klub]],Ratitovec!$R$18:$V$31,2,FALSE),"0")</f>
        <v>0</v>
      </c>
      <c r="K11" s="8" t="str">
        <f>IFERROR(VLOOKUP(Tabela19[[#This Row],[Klub]],Ratitovec!$R$18:$V$31,3,FALSE),"0")</f>
        <v>0</v>
      </c>
      <c r="L11" s="8" t="str">
        <f>IFERROR(VLOOKUP(Tabela19[[#This Row],[Klub]],Ratitovec!$R$18:$V$31,4,FALSE),"0")</f>
        <v>0</v>
      </c>
      <c r="M11" s="8" t="str">
        <f>IFERROR(VLOOKUP(Tabela19[[#This Row],[Klub]],'DP2014'!$R$19:$V$32,2,FALSE),"0")</f>
        <v>0</v>
      </c>
      <c r="N11" s="8">
        <f>IFERROR(VLOOKUP(Tabela19[[#This Row],[Klub]],SocaValley!$R$17:$V$30,2,FALSE),"0")</f>
        <v>1500</v>
      </c>
      <c r="O11" s="8">
        <f>IFERROR(VLOOKUP(Tabela19[[#This Row],[Klub]],SocaValley!$R$17:$V$30,3,FALSE),"0")</f>
        <v>1818.2730923694776</v>
      </c>
      <c r="P11" s="8">
        <f>IFERROR(VLOOKUP(Tabela19[[#This Row],[Klub]],SocaValley!$R$17:$V$30,4,FALSE),"0")</f>
        <v>1668</v>
      </c>
      <c r="Q11" s="8">
        <f>IFERROR(VLOOKUP(Tabela19[[#This Row],[Klub]],SocaValley!$R$17:$V$30,5,FALSE),"0")</f>
        <v>1861</v>
      </c>
      <c r="R11" s="18">
        <f>SUM(Tabela19[[#This Row],[T1]:[T15]])</f>
        <v>11427.075495420557</v>
      </c>
    </row>
    <row r="12" spans="1:22" x14ac:dyDescent="0.25">
      <c r="A12" s="3">
        <v>4</v>
      </c>
      <c r="B12" t="s">
        <v>299</v>
      </c>
      <c r="C12" s="8" t="str">
        <f>IFERROR(VLOOKUP(Tabela19[[#This Row],[Klub]],PWC!$R$19:$U$31,2,FALSE),"0")</f>
        <v>0</v>
      </c>
      <c r="D12" s="8" t="str">
        <f>IFERROR(VLOOKUP(Tabela19[[#This Row],[Klub]],PWC!$R$19:$U$31,3,FALSE),"0")</f>
        <v>0</v>
      </c>
      <c r="E12" s="8" t="str">
        <f>IFERROR(VLOOKUP(Tabela19[[#This Row],[Klub]],PWC!$R$19:$U$31,4,FALSE),"0")</f>
        <v>0</v>
      </c>
      <c r="F12" s="8" t="str">
        <f>IFERROR(VLOOKUP(Tabela19[[#This Row],[Klub]],ParaStajerka!$R$16:$V$29,2,FALSE),"0")</f>
        <v>0</v>
      </c>
      <c r="G12" s="8">
        <f>IFERROR(VLOOKUP(Tabela19[[#This Row],[Klub]],Adrenalin!$R$18:$V$31,2,FALSE),"0")</f>
        <v>801.81086519114683</v>
      </c>
      <c r="H12" s="8">
        <f>IFERROR(VLOOKUP(Tabela19[[#This Row],[Klub]],Adrenalin!$R$18:$V$31,3,FALSE),"0")</f>
        <v>770.44025157232704</v>
      </c>
      <c r="I12" s="8">
        <f>IFERROR(VLOOKUP(Tabela19[[#This Row],[Klub]],Adrenalin!$R$18:$V$31,4,FALSE),"0")</f>
        <v>1000</v>
      </c>
      <c r="J12" s="8">
        <f>IFERROR(VLOOKUP(Tabela19[[#This Row],[Klub]],Ratitovec!$R$18:$V$31,2,FALSE),"0")</f>
        <v>1322.680412371134</v>
      </c>
      <c r="K12" s="8">
        <f>IFERROR(VLOOKUP(Tabela19[[#This Row],[Klub]],Ratitovec!$R$18:$V$31,3,FALSE),"0")</f>
        <v>1206</v>
      </c>
      <c r="L12" s="8">
        <f>IFERROR(VLOOKUP(Tabela19[[#This Row],[Klub]],Ratitovec!$R$18:$V$31,4,FALSE),"0")</f>
        <v>503.01810865191146</v>
      </c>
      <c r="M12" s="8" t="str">
        <f>IFERROR(VLOOKUP(Tabela19[[#This Row],[Klub]],'DP2014'!$R$19:$V$32,2,FALSE),"0")</f>
        <v>0</v>
      </c>
      <c r="N12" s="8" t="str">
        <f>IFERROR(VLOOKUP(Tabela19[[#This Row],[Klub]],SocaValley!$R$17:$V$30,2,FALSE),"0")</f>
        <v>0</v>
      </c>
      <c r="O12" s="8" t="str">
        <f>IFERROR(VLOOKUP(Tabela19[[#This Row],[Klub]],SocaValley!$R$17:$V$30,3,FALSE),"0")</f>
        <v>0</v>
      </c>
      <c r="P12" s="8" t="str">
        <f>IFERROR(VLOOKUP(Tabela19[[#This Row],[Klub]],SocaValley!$R$17:$V$30,4,FALSE),"0")</f>
        <v>0</v>
      </c>
      <c r="Q12" s="8" t="str">
        <f>IFERROR(VLOOKUP(Tabela19[[#This Row],[Klub]],SocaValley!$R$17:$V$30,5,FALSE),"0")</f>
        <v>0</v>
      </c>
      <c r="R12" s="18">
        <f>SUM(Tabela19[[#This Row],[T1]:[T15]])</f>
        <v>5603.9496377865198</v>
      </c>
    </row>
    <row r="13" spans="1:22" x14ac:dyDescent="0.25">
      <c r="A13" s="3">
        <v>10</v>
      </c>
      <c r="B13" t="s">
        <v>44</v>
      </c>
      <c r="C13" s="8">
        <f>IFERROR(VLOOKUP(Tabela19[[#This Row],[Klub]],PWC!$R$19:$U$31,2,FALSE),"0")</f>
        <v>277.77777777777777</v>
      </c>
      <c r="D13" s="8">
        <f>IFERROR(VLOOKUP(Tabela19[[#This Row],[Klub]],PWC!$R$19:$U$31,3,FALSE),"0")</f>
        <v>449.32079414838034</v>
      </c>
      <c r="E13" s="8">
        <f>IFERROR(VLOOKUP(Tabela19[[#This Row],[Klub]],PWC!$R$19:$U$31,4,FALSE),"0")</f>
        <v>152.45737211634903</v>
      </c>
      <c r="F13" s="8" t="str">
        <f>IFERROR(VLOOKUP(Tabela19[[#This Row],[Klub]],ParaStajerka!$R$16:$V$29,2,FALSE),"0")</f>
        <v>0</v>
      </c>
      <c r="G13" s="8" t="str">
        <f>IFERROR(VLOOKUP(Tabela19[[#This Row],[Klub]],Adrenalin!$R$18:$V$31,2,FALSE),"0")</f>
        <v>0</v>
      </c>
      <c r="H13" s="8" t="str">
        <f>IFERROR(VLOOKUP(Tabela19[[#This Row],[Klub]],Adrenalin!$R$18:$V$31,3,FALSE),"0")</f>
        <v>0</v>
      </c>
      <c r="I13" s="8" t="str">
        <f>IFERROR(VLOOKUP(Tabela19[[#This Row],[Klub]],Adrenalin!$R$18:$V$31,4,FALSE),"0")</f>
        <v>0</v>
      </c>
      <c r="J13" s="8" t="str">
        <f>IFERROR(VLOOKUP(Tabela19[[#This Row],[Klub]],Ratitovec!$R$18:$V$31,2,FALSE),"0")</f>
        <v>0</v>
      </c>
      <c r="K13" s="8" t="str">
        <f>IFERROR(VLOOKUP(Tabela19[[#This Row],[Klub]],Ratitovec!$R$18:$V$31,3,FALSE),"0")</f>
        <v>0</v>
      </c>
      <c r="L13" s="8" t="str">
        <f>IFERROR(VLOOKUP(Tabela19[[#This Row],[Klub]],Ratitovec!$R$18:$V$31,4,FALSE),"0")</f>
        <v>0</v>
      </c>
      <c r="M13" s="8" t="str">
        <f>IFERROR(VLOOKUP(Tabela19[[#This Row],[Klub]],'DP2014'!$R$19:$V$32,2,FALSE),"0")</f>
        <v>0</v>
      </c>
      <c r="N13" s="8">
        <f>IFERROR(VLOOKUP(Tabela19[[#This Row],[Klub]],SocaValley!$R$17:$V$30,2,FALSE),"0")</f>
        <v>0</v>
      </c>
      <c r="O13" s="8">
        <f>IFERROR(VLOOKUP(Tabela19[[#This Row],[Klub]],SocaValley!$R$17:$V$30,3,FALSE),"0")</f>
        <v>490.96385542168673</v>
      </c>
      <c r="P13" s="8">
        <f>IFERROR(VLOOKUP(Tabela19[[#This Row],[Klub]],SocaValley!$R$17:$V$30,4,FALSE),"0")</f>
        <v>592</v>
      </c>
      <c r="Q13" s="8">
        <f>IFERROR(VLOOKUP(Tabela19[[#This Row],[Klub]],SocaValley!$R$17:$V$30,5,FALSE),"0")</f>
        <v>743</v>
      </c>
      <c r="R13" s="18">
        <f>SUM(Tabela19[[#This Row],[T1]:[T15]])</f>
        <v>2705.519799464194</v>
      </c>
    </row>
    <row r="14" spans="1:22" x14ac:dyDescent="0.25">
      <c r="A14" s="3">
        <v>11</v>
      </c>
      <c r="B14" t="s">
        <v>298</v>
      </c>
      <c r="C14" s="8">
        <f>IFERROR(VLOOKUP(Tabela19[[#This Row],[Klub]],PWC!$R$19:$U$31,2,FALSE),"0")</f>
        <v>555.55555555555554</v>
      </c>
      <c r="D14" s="8">
        <f>IFERROR(VLOOKUP(Tabela19[[#This Row],[Klub]],PWC!$R$19:$U$31,3,FALSE),"0")</f>
        <v>518.2863113897597</v>
      </c>
      <c r="E14" s="8">
        <f>IFERROR(VLOOKUP(Tabela19[[#This Row],[Klub]],PWC!$R$19:$U$31,4,FALSE),"0")</f>
        <v>476.42928786359079</v>
      </c>
      <c r="F14" s="8" t="str">
        <f>IFERROR(VLOOKUP(Tabela19[[#This Row],[Klub]],ParaStajerka!$R$16:$V$29,2,FALSE),"0")</f>
        <v>0</v>
      </c>
      <c r="G14" s="8" t="str">
        <f>IFERROR(VLOOKUP(Tabela19[[#This Row],[Klub]],Adrenalin!$R$18:$V$31,2,FALSE),"0")</f>
        <v>0</v>
      </c>
      <c r="H14" s="8" t="str">
        <f>IFERROR(VLOOKUP(Tabela19[[#This Row],[Klub]],Adrenalin!$R$18:$V$31,3,FALSE),"0")</f>
        <v>0</v>
      </c>
      <c r="I14" s="8" t="str">
        <f>IFERROR(VLOOKUP(Tabela19[[#This Row],[Klub]],Adrenalin!$R$18:$V$31,4,FALSE),"0")</f>
        <v>0</v>
      </c>
      <c r="J14" s="8" t="str">
        <f>IFERROR(VLOOKUP(Tabela19[[#This Row],[Klub]],Ratitovec!$R$18:$V$31,2,FALSE),"0")</f>
        <v>0</v>
      </c>
      <c r="K14" s="8" t="str">
        <f>IFERROR(VLOOKUP(Tabela19[[#This Row],[Klub]],Ratitovec!$R$18:$V$31,3,FALSE),"0")</f>
        <v>0</v>
      </c>
      <c r="L14" s="8" t="str">
        <f>IFERROR(VLOOKUP(Tabela19[[#This Row],[Klub]],Ratitovec!$R$18:$V$31,4,FALSE),"0")</f>
        <v>0</v>
      </c>
      <c r="M14" s="8">
        <f>IFERROR(VLOOKUP(Tabela19[[#This Row],[Klub]],'DP2014'!$R$19:$V$32,2,FALSE),"0")</f>
        <v>246.98795180722891</v>
      </c>
      <c r="N14" s="8" t="str">
        <f>IFERROR(VLOOKUP(Tabela19[[#This Row],[Klub]],SocaValley!$R$17:$V$30,2,FALSE),"0")</f>
        <v>0</v>
      </c>
      <c r="O14" s="8" t="str">
        <f>IFERROR(VLOOKUP(Tabela19[[#This Row],[Klub]],SocaValley!$R$17:$V$30,3,FALSE),"0")</f>
        <v>0</v>
      </c>
      <c r="P14" s="8" t="str">
        <f>IFERROR(VLOOKUP(Tabela19[[#This Row],[Klub]],SocaValley!$R$17:$V$30,4,FALSE),"0")</f>
        <v>0</v>
      </c>
      <c r="Q14" s="8" t="str">
        <f>IFERROR(VLOOKUP(Tabela19[[#This Row],[Klub]],SocaValley!$R$17:$V$30,5,FALSE),"0")</f>
        <v>0</v>
      </c>
      <c r="R14" s="18">
        <f>SUM(Tabela19[[#This Row],[T1]:[T15]])</f>
        <v>1797.2591066161351</v>
      </c>
    </row>
    <row r="15" spans="1:22" x14ac:dyDescent="0.25">
      <c r="A15" s="3">
        <v>12</v>
      </c>
      <c r="B15" t="s">
        <v>297</v>
      </c>
      <c r="C15" s="8">
        <f>IFERROR(VLOOKUP(Tabela19[[#This Row],[Klub]],PWC!$R$19:$U$31,2,FALSE),"0")</f>
        <v>277.77777777777777</v>
      </c>
      <c r="D15" s="8">
        <f>IFERROR(VLOOKUP(Tabela19[[#This Row],[Klub]],PWC!$R$19:$U$31,3,FALSE),"0")</f>
        <v>197.49216300940438</v>
      </c>
      <c r="E15" s="8">
        <f>IFERROR(VLOOKUP(Tabela19[[#This Row],[Klub]],PWC!$R$19:$U$31,4,FALSE),"0")</f>
        <v>125.37612838515547</v>
      </c>
      <c r="F15" s="8" t="str">
        <f>IFERROR(VLOOKUP(Tabela19[[#This Row],[Klub]],ParaStajerka!$R$16:$V$29,2,FALSE),"0")</f>
        <v>0</v>
      </c>
      <c r="G15" s="8" t="str">
        <f>IFERROR(VLOOKUP(Tabela19[[#This Row],[Klub]],Adrenalin!$R$18:$V$31,2,FALSE),"0")</f>
        <v>0</v>
      </c>
      <c r="H15" s="8" t="str">
        <f>IFERROR(VLOOKUP(Tabela19[[#This Row],[Klub]],Adrenalin!$R$18:$V$31,3,FALSE),"0")</f>
        <v>0</v>
      </c>
      <c r="I15" s="8" t="str">
        <f>IFERROR(VLOOKUP(Tabela19[[#This Row],[Klub]],Adrenalin!$R$18:$V$31,4,FALSE),"0")</f>
        <v>0</v>
      </c>
      <c r="J15" s="8" t="str">
        <f>IFERROR(VLOOKUP(Tabela19[[#This Row],[Klub]],Ratitovec!$R$18:$V$31,2,FALSE),"0")</f>
        <v>0</v>
      </c>
      <c r="K15" s="8" t="str">
        <f>IFERROR(VLOOKUP(Tabela19[[#This Row],[Klub]],Ratitovec!$R$18:$V$31,3,FALSE),"0")</f>
        <v>0</v>
      </c>
      <c r="L15" s="8" t="str">
        <f>IFERROR(VLOOKUP(Tabela19[[#This Row],[Klub]],Ratitovec!$R$18:$V$31,4,FALSE),"0")</f>
        <v>0</v>
      </c>
      <c r="M15" s="8" t="str">
        <f>IFERROR(VLOOKUP(Tabela19[[#This Row],[Klub]],'DP2014'!$R$19:$V$32,2,FALSE),"0")</f>
        <v>0</v>
      </c>
      <c r="N15" s="8" t="str">
        <f>IFERROR(VLOOKUP(Tabela19[[#This Row],[Klub]],SocaValley!$R$17:$V$30,2,FALSE),"0")</f>
        <v>0</v>
      </c>
      <c r="O15" s="8" t="str">
        <f>IFERROR(VLOOKUP(Tabela19[[#This Row],[Klub]],SocaValley!$R$17:$V$30,3,FALSE),"0")</f>
        <v>0</v>
      </c>
      <c r="P15" s="8" t="str">
        <f>IFERROR(VLOOKUP(Tabela19[[#This Row],[Klub]],SocaValley!$R$17:$V$30,4,FALSE),"0")</f>
        <v>0</v>
      </c>
      <c r="Q15" s="8" t="str">
        <f>IFERROR(VLOOKUP(Tabela19[[#This Row],[Klub]],SocaValley!$R$17:$V$30,5,FALSE),"0")</f>
        <v>0</v>
      </c>
      <c r="R15" s="18">
        <f>SUM(Tabela19[[#This Row],[T1]:[T15]])</f>
        <v>600.64606917233755</v>
      </c>
    </row>
    <row r="16" spans="1:22" hidden="1" x14ac:dyDescent="0.25">
      <c r="A16" s="3">
        <v>3</v>
      </c>
      <c r="B16" t="s">
        <v>97</v>
      </c>
      <c r="C16" s="8" t="str">
        <f>IFERROR(VLOOKUP(Tabela19[[#This Row],[Klub]],PWC!$R$19:$U$31,2,FALSE),"0")</f>
        <v>0</v>
      </c>
      <c r="D16" s="8" t="str">
        <f>IFERROR(VLOOKUP(Tabela19[[#This Row],[Klub]],PWC!$R$19:$U$31,3,FALSE),"0")</f>
        <v>0</v>
      </c>
      <c r="E16" s="8" t="str">
        <f>IFERROR(VLOOKUP(Tabela19[[#This Row],[Klub]],PWC!$R$19:$U$31,4,FALSE),"0")</f>
        <v>0</v>
      </c>
      <c r="F16" s="8" t="str">
        <f>IFERROR(VLOOKUP(Tabela19[[#This Row],[Klub]],ParaStajerka!$R$16:$V$29,2,FALSE),"0")</f>
        <v>0</v>
      </c>
      <c r="G16" s="8" t="str">
        <f>IFERROR(VLOOKUP(Tabela19[[#This Row],[Klub]],Adrenalin!$R$18:$V$31,2,FALSE),"0")</f>
        <v>0</v>
      </c>
      <c r="H16" s="8" t="str">
        <f>IFERROR(VLOOKUP(Tabela19[[#This Row],[Klub]],Adrenalin!$R$18:$V$31,3,FALSE),"0")</f>
        <v>0</v>
      </c>
      <c r="I16" s="8" t="str">
        <f>IFERROR(VLOOKUP(Tabela19[[#This Row],[Klub]],Adrenalin!$R$18:$V$31,4,FALSE),"0")</f>
        <v>0</v>
      </c>
      <c r="J16" s="8" t="str">
        <f>IFERROR(VLOOKUP(Tabela19[[#This Row],[Klub]],Ratitovec!$R$18:$V$31,2,FALSE),"0")</f>
        <v>0</v>
      </c>
      <c r="K16" s="8" t="str">
        <f>IFERROR(VLOOKUP(Tabela19[[#This Row],[Klub]],Ratitovec!$R$18:$V$31,3,FALSE),"0")</f>
        <v>0</v>
      </c>
      <c r="L16" s="8" t="str">
        <f>IFERROR(VLOOKUP(Tabela19[[#This Row],[Klub]],Ratitovec!$R$18:$V$31,4,FALSE),"0")</f>
        <v>0</v>
      </c>
      <c r="M16" s="8" t="str">
        <f>IFERROR(VLOOKUP(Tabela19[[#This Row],[Klub]],'DP2014'!$R$19:$V$32,2,FALSE),"0")</f>
        <v>0</v>
      </c>
      <c r="N16" s="8" t="str">
        <f>IFERROR(VLOOKUP(Tabela19[[#This Row],[Klub]],SocaValley!$R$17:$V$30,2,FALSE),"0")</f>
        <v>0</v>
      </c>
      <c r="O16" s="8" t="str">
        <f>IFERROR(VLOOKUP(Tabela19[[#This Row],[Klub]],SocaValley!$R$17:$V$30,3,FALSE),"0")</f>
        <v>0</v>
      </c>
      <c r="P16" s="8" t="str">
        <f>IFERROR(VLOOKUP(Tabela19[[#This Row],[Klub]],SocaValley!$R$17:$V$30,4,FALSE),"0")</f>
        <v>0</v>
      </c>
      <c r="Q16" s="8" t="str">
        <f>IFERROR(VLOOKUP(Tabela19[[#This Row],[Klub]],SocaValley!$R$17:$V$30,5,FALSE),"0")</f>
        <v>0</v>
      </c>
      <c r="R16" s="18">
        <f>SUM(Tabela19[[#This Row],[T1]:[T15]])</f>
        <v>0</v>
      </c>
    </row>
    <row r="17" spans="1:18" hidden="1" x14ac:dyDescent="0.25">
      <c r="A17" s="3">
        <v>3</v>
      </c>
      <c r="B17" t="s">
        <v>170</v>
      </c>
      <c r="C17" s="8" t="str">
        <f>IFERROR(VLOOKUP(Tabela19[[#This Row],[Klub]],PWC!$R$19:$U$31,2,FALSE),"0")</f>
        <v>0</v>
      </c>
      <c r="D17" s="8" t="str">
        <f>IFERROR(VLOOKUP(Tabela19[[#This Row],[Klub]],PWC!$R$19:$U$31,3,FALSE),"0")</f>
        <v>0</v>
      </c>
      <c r="E17" s="8" t="str">
        <f>IFERROR(VLOOKUP(Tabela19[[#This Row],[Klub]],PWC!$R$19:$U$31,4,FALSE),"0")</f>
        <v>0</v>
      </c>
      <c r="F17" s="8" t="str">
        <f>IFERROR(VLOOKUP(Tabela19[[#This Row],[Klub]],ParaStajerka!$R$16:$V$29,2,FALSE),"0")</f>
        <v>0</v>
      </c>
      <c r="G17" s="8" t="str">
        <f>IFERROR(VLOOKUP(Tabela19[[#This Row],[Klub]],Adrenalin!$R$18:$V$31,2,FALSE),"0")</f>
        <v>0</v>
      </c>
      <c r="H17" s="8" t="str">
        <f>IFERROR(VLOOKUP(Tabela19[[#This Row],[Klub]],Adrenalin!$R$18:$V$31,3,FALSE),"0")</f>
        <v>0</v>
      </c>
      <c r="I17" s="8" t="str">
        <f>IFERROR(VLOOKUP(Tabela19[[#This Row],[Klub]],Adrenalin!$R$18:$V$31,4,FALSE),"0")</f>
        <v>0</v>
      </c>
      <c r="J17" s="8" t="str">
        <f>IFERROR(VLOOKUP(Tabela19[[#This Row],[Klub]],Ratitovec!$R$18:$V$31,2,FALSE),"0")</f>
        <v>0</v>
      </c>
      <c r="K17" s="8" t="str">
        <f>IFERROR(VLOOKUP(Tabela19[[#This Row],[Klub]],Ratitovec!$R$18:$V$31,3,FALSE),"0")</f>
        <v>0</v>
      </c>
      <c r="L17" s="8" t="str">
        <f>IFERROR(VLOOKUP(Tabela19[[#This Row],[Klub]],Ratitovec!$R$18:$V$31,4,FALSE),"0")</f>
        <v>0</v>
      </c>
      <c r="M17" s="8" t="str">
        <f>IFERROR(VLOOKUP(Tabela19[[#This Row],[Klub]],'DP2014'!$R$19:$V$32,2,FALSE),"0")</f>
        <v>0</v>
      </c>
      <c r="N17" s="8" t="str">
        <f>IFERROR(VLOOKUP(Tabela19[[#This Row],[Klub]],SocaValley!$R$17:$V$30,2,FALSE),"0")</f>
        <v>0</v>
      </c>
      <c r="O17" s="8" t="str">
        <f>IFERROR(VLOOKUP(Tabela19[[#This Row],[Klub]],SocaValley!$R$17:$V$30,3,FALSE),"0")</f>
        <v>0</v>
      </c>
      <c r="P17" s="8" t="str">
        <f>IFERROR(VLOOKUP(Tabela19[[#This Row],[Klub]],SocaValley!$R$17:$V$30,4,FALSE),"0")</f>
        <v>0</v>
      </c>
      <c r="Q17" s="8" t="str">
        <f>IFERROR(VLOOKUP(Tabela19[[#This Row],[Klub]],SocaValley!$R$17:$V$30,5,FALSE),"0")</f>
        <v>0</v>
      </c>
      <c r="R17" s="18">
        <f>SUM(Tabela19[[#This Row],[T1]:[T15]])</f>
        <v>0</v>
      </c>
    </row>
    <row r="18" spans="1:18" hidden="1" x14ac:dyDescent="0.25">
      <c r="A18" s="3">
        <v>3</v>
      </c>
      <c r="B18" s="17" t="s">
        <v>234</v>
      </c>
      <c r="C18" s="8" t="str">
        <f>IFERROR(VLOOKUP(Tabela19[[#This Row],[Klub]],PWC!$R$19:$U$31,2,FALSE),"0")</f>
        <v>0</v>
      </c>
      <c r="D18" s="8" t="str">
        <f>IFERROR(VLOOKUP(Tabela19[[#This Row],[Klub]],PWC!$R$19:$U$31,3,FALSE),"0")</f>
        <v>0</v>
      </c>
      <c r="E18" s="8" t="str">
        <f>IFERROR(VLOOKUP(Tabela19[[#This Row],[Klub]],PWC!$R$19:$U$31,4,FALSE),"0")</f>
        <v>0</v>
      </c>
      <c r="F18" s="8" t="str">
        <f>IFERROR(VLOOKUP(Tabela19[[#This Row],[Klub]],ParaStajerka!$R$16:$V$29,2,FALSE),"0")</f>
        <v>0</v>
      </c>
      <c r="G18" s="8" t="str">
        <f>IFERROR(VLOOKUP(Tabela19[[#This Row],[Klub]],Adrenalin!$R$18:$V$31,2,FALSE),"0")</f>
        <v>0</v>
      </c>
      <c r="H18" s="8" t="str">
        <f>IFERROR(VLOOKUP(Tabela19[[#This Row],[Klub]],Adrenalin!$R$18:$V$31,3,FALSE),"0")</f>
        <v>0</v>
      </c>
      <c r="I18" s="8" t="str">
        <f>IFERROR(VLOOKUP(Tabela19[[#This Row],[Klub]],Adrenalin!$R$18:$V$31,4,FALSE),"0")</f>
        <v>0</v>
      </c>
      <c r="J18" s="8" t="str">
        <f>IFERROR(VLOOKUP(Tabela19[[#This Row],[Klub]],Ratitovec!$R$18:$V$31,2,FALSE),"0")</f>
        <v>0</v>
      </c>
      <c r="K18" s="8" t="str">
        <f>IFERROR(VLOOKUP(Tabela19[[#This Row],[Klub]],Ratitovec!$R$18:$V$31,3,FALSE),"0")</f>
        <v>0</v>
      </c>
      <c r="L18" s="8" t="str">
        <f>IFERROR(VLOOKUP(Tabela19[[#This Row],[Klub]],Ratitovec!$R$18:$V$31,4,FALSE),"0")</f>
        <v>0</v>
      </c>
      <c r="M18" s="8" t="str">
        <f>IFERROR(VLOOKUP(Tabela19[[#This Row],[Klub]],'DP2014'!$R$19:$V$32,2,FALSE),"0")</f>
        <v>0</v>
      </c>
      <c r="N18" s="8" t="str">
        <f>IFERROR(VLOOKUP(Tabela19[[#This Row],[Klub]],SocaValley!$R$17:$V$30,2,FALSE),"0")</f>
        <v>0</v>
      </c>
      <c r="O18" s="8" t="str">
        <f>IFERROR(VLOOKUP(Tabela19[[#This Row],[Klub]],SocaValley!$R$17:$V$30,3,FALSE),"0")</f>
        <v>0</v>
      </c>
      <c r="P18" s="8" t="str">
        <f>IFERROR(VLOOKUP(Tabela19[[#This Row],[Klub]],SocaValley!$R$17:$V$30,4,FALSE),"0")</f>
        <v>0</v>
      </c>
      <c r="Q18" s="8" t="str">
        <f>IFERROR(VLOOKUP(Tabela19[[#This Row],[Klub]],SocaValley!$R$17:$V$30,5,FALSE),"0")</f>
        <v>0</v>
      </c>
      <c r="R18" s="18">
        <f>SUM(Tabela19[[#This Row],[T1]:[T15]])</f>
        <v>0</v>
      </c>
    </row>
    <row r="19" spans="1:18" hidden="1" x14ac:dyDescent="0.25">
      <c r="A19" s="3">
        <v>3</v>
      </c>
      <c r="B19" t="s">
        <v>167</v>
      </c>
      <c r="C19" s="8" t="str">
        <f>IFERROR(VLOOKUP(Tabela19[[#This Row],[Klub]],PWC!$R$19:$U$31,2,FALSE),"0")</f>
        <v>0</v>
      </c>
      <c r="D19" s="8" t="str">
        <f>IFERROR(VLOOKUP(Tabela19[[#This Row],[Klub]],PWC!$R$19:$U$31,3,FALSE),"0")</f>
        <v>0</v>
      </c>
      <c r="E19" s="8" t="str">
        <f>IFERROR(VLOOKUP(Tabela19[[#This Row],[Klub]],PWC!$R$19:$U$31,4,FALSE),"0")</f>
        <v>0</v>
      </c>
      <c r="F19" s="8" t="str">
        <f>IFERROR(VLOOKUP(Tabela19[[#This Row],[Klub]],ParaStajerka!$R$16:$V$29,2,FALSE),"0")</f>
        <v>0</v>
      </c>
      <c r="G19" s="8" t="str">
        <f>IFERROR(VLOOKUP(Tabela19[[#This Row],[Klub]],Adrenalin!$R$18:$V$31,2,FALSE),"0")</f>
        <v>0</v>
      </c>
      <c r="H19" s="8" t="str">
        <f>IFERROR(VLOOKUP(Tabela19[[#This Row],[Klub]],Adrenalin!$R$18:$V$31,3,FALSE),"0")</f>
        <v>0</v>
      </c>
      <c r="I19" s="8" t="str">
        <f>IFERROR(VLOOKUP(Tabela19[[#This Row],[Klub]],Adrenalin!$R$18:$V$31,4,FALSE),"0")</f>
        <v>0</v>
      </c>
      <c r="J19" s="8" t="str">
        <f>IFERROR(VLOOKUP(Tabela19[[#This Row],[Klub]],Ratitovec!$R$18:$V$31,2,FALSE),"0")</f>
        <v>0</v>
      </c>
      <c r="K19" s="8" t="str">
        <f>IFERROR(VLOOKUP(Tabela19[[#This Row],[Klub]],Ratitovec!$R$18:$V$31,3,FALSE),"0")</f>
        <v>0</v>
      </c>
      <c r="L19" s="8" t="str">
        <f>IFERROR(VLOOKUP(Tabela19[[#This Row],[Klub]],Ratitovec!$R$18:$V$31,4,FALSE),"0")</f>
        <v>0</v>
      </c>
      <c r="M19" s="8" t="str">
        <f>IFERROR(VLOOKUP(Tabela19[[#This Row],[Klub]],'DP2014'!$R$19:$V$32,2,FALSE),"0")</f>
        <v>0</v>
      </c>
      <c r="N19" s="8" t="str">
        <f>IFERROR(VLOOKUP(Tabela19[[#This Row],[Klub]],SocaValley!$R$17:$V$30,2,FALSE),"0")</f>
        <v>0</v>
      </c>
      <c r="O19" s="8" t="str">
        <f>IFERROR(VLOOKUP(Tabela19[[#This Row],[Klub]],SocaValley!$R$17:$V$30,3,FALSE),"0")</f>
        <v>0</v>
      </c>
      <c r="P19" s="8" t="str">
        <f>IFERROR(VLOOKUP(Tabela19[[#This Row],[Klub]],SocaValley!$R$17:$V$30,4,FALSE),"0")</f>
        <v>0</v>
      </c>
      <c r="Q19" s="8" t="str">
        <f>IFERROR(VLOOKUP(Tabela19[[#This Row],[Klub]],SocaValley!$R$17:$V$30,5,FALSE),"0")</f>
        <v>0</v>
      </c>
      <c r="R19" s="18">
        <f>SUM(Tabela19[[#This Row],[T1]:[T15]])</f>
        <v>0</v>
      </c>
    </row>
    <row r="20" spans="1:18" hidden="1" x14ac:dyDescent="0.25">
      <c r="A20" s="3">
        <v>3</v>
      </c>
      <c r="B20" t="s">
        <v>169</v>
      </c>
      <c r="C20" s="8" t="str">
        <f>IFERROR(VLOOKUP(Tabela19[[#This Row],[Klub]],PWC!$R$19:$U$31,2,FALSE),"0")</f>
        <v>0</v>
      </c>
      <c r="D20" s="8" t="str">
        <f>IFERROR(VLOOKUP(Tabela19[[#This Row],[Klub]],PWC!$R$19:$U$31,3,FALSE),"0")</f>
        <v>0</v>
      </c>
      <c r="E20" s="8" t="str">
        <f>IFERROR(VLOOKUP(Tabela19[[#This Row],[Klub]],PWC!$R$19:$U$31,4,FALSE),"0")</f>
        <v>0</v>
      </c>
      <c r="F20" s="8" t="str">
        <f>IFERROR(VLOOKUP(Tabela19[[#This Row],[Klub]],ParaStajerka!$R$16:$V$29,2,FALSE),"0")</f>
        <v>0</v>
      </c>
      <c r="G20" s="8" t="str">
        <f>IFERROR(VLOOKUP(Tabela19[[#This Row],[Klub]],Adrenalin!$R$18:$V$31,2,FALSE),"0")</f>
        <v>0</v>
      </c>
      <c r="H20" s="8" t="str">
        <f>IFERROR(VLOOKUP(Tabela19[[#This Row],[Klub]],Adrenalin!$R$18:$V$31,3,FALSE),"0")</f>
        <v>0</v>
      </c>
      <c r="I20" s="8" t="str">
        <f>IFERROR(VLOOKUP(Tabela19[[#This Row],[Klub]],Adrenalin!$R$18:$V$31,4,FALSE),"0")</f>
        <v>0</v>
      </c>
      <c r="J20" s="8" t="str">
        <f>IFERROR(VLOOKUP(Tabela19[[#This Row],[Klub]],Ratitovec!$R$18:$V$31,2,FALSE),"0")</f>
        <v>0</v>
      </c>
      <c r="K20" s="8" t="str">
        <f>IFERROR(VLOOKUP(Tabela19[[#This Row],[Klub]],Ratitovec!$R$18:$V$31,3,FALSE),"0")</f>
        <v>0</v>
      </c>
      <c r="L20" s="8" t="str">
        <f>IFERROR(VLOOKUP(Tabela19[[#This Row],[Klub]],Ratitovec!$R$18:$V$31,4,FALSE),"0")</f>
        <v>0</v>
      </c>
      <c r="M20" s="8" t="str">
        <f>IFERROR(VLOOKUP(Tabela19[[#This Row],[Klub]],'DP2014'!$R$19:$V$32,2,FALSE),"0")</f>
        <v>0</v>
      </c>
      <c r="N20" s="8" t="str">
        <f>IFERROR(VLOOKUP(Tabela19[[#This Row],[Klub]],SocaValley!$R$17:$V$30,2,FALSE),"0")</f>
        <v>0</v>
      </c>
      <c r="O20" s="8" t="str">
        <f>IFERROR(VLOOKUP(Tabela19[[#This Row],[Klub]],SocaValley!$R$17:$V$30,3,FALSE),"0")</f>
        <v>0</v>
      </c>
      <c r="P20" s="8" t="str">
        <f>IFERROR(VLOOKUP(Tabela19[[#This Row],[Klub]],SocaValley!$R$17:$V$30,4,FALSE),"0")</f>
        <v>0</v>
      </c>
      <c r="Q20" s="8" t="str">
        <f>IFERROR(VLOOKUP(Tabela19[[#This Row],[Klub]],SocaValley!$R$17:$V$30,5,FALSE),"0")</f>
        <v>0</v>
      </c>
      <c r="R20" s="18">
        <f>SUM(Tabela19[[#This Row],[T1]:[T15]])</f>
        <v>0</v>
      </c>
    </row>
    <row r="21" spans="1:18" hidden="1" x14ac:dyDescent="0.25">
      <c r="A21" s="3">
        <v>3</v>
      </c>
      <c r="B21" t="s">
        <v>171</v>
      </c>
      <c r="C21" s="8" t="str">
        <f>IFERROR(VLOOKUP(Tabela19[[#This Row],[Klub]],PWC!$R$19:$U$31,2,FALSE),"0")</f>
        <v>0</v>
      </c>
      <c r="D21" s="8" t="str">
        <f>IFERROR(VLOOKUP(Tabela19[[#This Row],[Klub]],PWC!$R$19:$U$31,3,FALSE),"0")</f>
        <v>0</v>
      </c>
      <c r="E21" s="8" t="str">
        <f>IFERROR(VLOOKUP(Tabela19[[#This Row],[Klub]],PWC!$R$19:$U$31,4,FALSE),"0")</f>
        <v>0</v>
      </c>
      <c r="F21" s="8" t="str">
        <f>IFERROR(VLOOKUP(Tabela19[[#This Row],[Klub]],ParaStajerka!$R$16:$V$29,2,FALSE),"0")</f>
        <v>0</v>
      </c>
      <c r="G21" s="8" t="str">
        <f>IFERROR(VLOOKUP(Tabela19[[#This Row],[Klub]],Adrenalin!$R$18:$V$31,2,FALSE),"0")</f>
        <v>0</v>
      </c>
      <c r="H21" s="8" t="str">
        <f>IFERROR(VLOOKUP(Tabela19[[#This Row],[Klub]],Adrenalin!$R$18:$V$31,3,FALSE),"0")</f>
        <v>0</v>
      </c>
      <c r="I21" s="8" t="str">
        <f>IFERROR(VLOOKUP(Tabela19[[#This Row],[Klub]],Adrenalin!$R$18:$V$31,4,FALSE),"0")</f>
        <v>0</v>
      </c>
      <c r="J21" s="8" t="str">
        <f>IFERROR(VLOOKUP(Tabela19[[#This Row],[Klub]],Ratitovec!$R$18:$V$31,2,FALSE),"0")</f>
        <v>0</v>
      </c>
      <c r="K21" s="8" t="str">
        <f>IFERROR(VLOOKUP(Tabela19[[#This Row],[Klub]],Ratitovec!$R$18:$V$31,3,FALSE),"0")</f>
        <v>0</v>
      </c>
      <c r="L21" s="8" t="str">
        <f>IFERROR(VLOOKUP(Tabela19[[#This Row],[Klub]],Ratitovec!$R$18:$V$31,4,FALSE),"0")</f>
        <v>0</v>
      </c>
      <c r="M21" s="8" t="str">
        <f>IFERROR(VLOOKUP(Tabela19[[#This Row],[Klub]],'DP2014'!$R$19:$V$32,2,FALSE),"0")</f>
        <v>0</v>
      </c>
      <c r="N21" s="8" t="str">
        <f>IFERROR(VLOOKUP(Tabela19[[#This Row],[Klub]],SocaValley!$R$17:$V$30,2,FALSE),"0")</f>
        <v>0</v>
      </c>
      <c r="O21" s="8" t="str">
        <f>IFERROR(VLOOKUP(Tabela19[[#This Row],[Klub]],SocaValley!$R$17:$V$30,3,FALSE),"0")</f>
        <v>0</v>
      </c>
      <c r="P21" s="8" t="str">
        <f>IFERROR(VLOOKUP(Tabela19[[#This Row],[Klub]],SocaValley!$R$17:$V$30,4,FALSE),"0")</f>
        <v>0</v>
      </c>
      <c r="Q21" s="8" t="str">
        <f>IFERROR(VLOOKUP(Tabela19[[#This Row],[Klub]],SocaValley!$R$17:$V$30,5,FALSE),"0")</f>
        <v>0</v>
      </c>
      <c r="R21" s="18">
        <f>SUM(Tabela19[[#This Row],[T1]:[T15]])</f>
        <v>0</v>
      </c>
    </row>
  </sheetData>
  <sheetProtection sheet="1" objects="1" scenarios="1"/>
  <mergeCells count="2">
    <mergeCell ref="O1:R1"/>
    <mergeCell ref="C1:M1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28</vt:i4>
      </vt:variant>
    </vt:vector>
  </HeadingPairs>
  <TitlesOfParts>
    <vt:vector size="39" baseType="lpstr">
      <vt:lpstr>DP</vt:lpstr>
      <vt:lpstr>Skupno-SPORT</vt:lpstr>
      <vt:lpstr>Skupno-FUN</vt:lpstr>
      <vt:lpstr>PWC</vt:lpstr>
      <vt:lpstr>ParaStajerka</vt:lpstr>
      <vt:lpstr>Adrenalin</vt:lpstr>
      <vt:lpstr>Ratitovec</vt:lpstr>
      <vt:lpstr>DP2014</vt:lpstr>
      <vt:lpstr>SocaValley</vt:lpstr>
      <vt:lpstr>Skupno</vt:lpstr>
      <vt:lpstr>Klubsko</vt:lpstr>
      <vt:lpstr>Adrenalin!Klub</vt:lpstr>
      <vt:lpstr>'DP2014'!Klub</vt:lpstr>
      <vt:lpstr>ParaStajerka!Klub</vt:lpstr>
      <vt:lpstr>PWC!Klub</vt:lpstr>
      <vt:lpstr>Ratitovec!Klub</vt:lpstr>
      <vt:lpstr>SocaValley!Klub</vt:lpstr>
      <vt:lpstr>klub</vt:lpstr>
      <vt:lpstr>PWC!Pilot</vt:lpstr>
      <vt:lpstr>Adrenalin!T1_NOR</vt:lpstr>
      <vt:lpstr>'DP2014'!T1_NOR</vt:lpstr>
      <vt:lpstr>ParaStajerka!T1_NOR</vt:lpstr>
      <vt:lpstr>PWC!T1_NOR</vt:lpstr>
      <vt:lpstr>Ratitovec!T1_NOR</vt:lpstr>
      <vt:lpstr>SocaValley!T1_NOR</vt:lpstr>
      <vt:lpstr>Adrenalin!T2_NOR</vt:lpstr>
      <vt:lpstr>'DP2014'!T2_NOR</vt:lpstr>
      <vt:lpstr>ParaStajerka!T2_NOR</vt:lpstr>
      <vt:lpstr>PWC!T2_NOR</vt:lpstr>
      <vt:lpstr>Ratitovec!T2_NOR</vt:lpstr>
      <vt:lpstr>SocaValley!T2_NOR</vt:lpstr>
      <vt:lpstr>Adrenalin!T3_NOR</vt:lpstr>
      <vt:lpstr>'DP2014'!T3_NOR</vt:lpstr>
      <vt:lpstr>ParaStajerka!T3_NOR</vt:lpstr>
      <vt:lpstr>PWC!T3_NOR</vt:lpstr>
      <vt:lpstr>Ratitovec!T3_NOR</vt:lpstr>
      <vt:lpstr>SocaValley!T3_NOR</vt:lpstr>
      <vt:lpstr>SocaValley!T4_NOR</vt:lpstr>
      <vt:lpstr>T4_NOR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Rok Golob</dc:creator>
  <cp:lastModifiedBy>Rok Golob</cp:lastModifiedBy>
  <dcterms:created xsi:type="dcterms:W3CDTF">2012-11-12T20:10:54Z</dcterms:created>
  <dcterms:modified xsi:type="dcterms:W3CDTF">2014-10-26T07:05:41Z</dcterms:modified>
</cp:coreProperties>
</file>